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 activeTab="7"/>
  </bookViews>
  <sheets>
    <sheet name="2022" sheetId="1" r:id="rId1"/>
    <sheet name="Лист2" sheetId="2" r:id="rId2"/>
    <sheet name="2023" sheetId="3" r:id="rId3"/>
    <sheet name="2023 использование" sheetId="4" r:id="rId4"/>
    <sheet name="2024" sheetId="5" r:id="rId5"/>
    <sheet name="2024 использование" sheetId="6" r:id="rId6"/>
    <sheet name="2025" sheetId="8" r:id="rId7"/>
    <sheet name="2026" sheetId="9" r:id="rId8"/>
  </sheets>
  <definedNames>
    <definedName name="_xlnm.Print_Area" localSheetId="2">'2023'!$D$1:$H$46</definedName>
    <definedName name="_xlnm.Print_Area" localSheetId="4">'2024'!$D$1:$H$46</definedName>
    <definedName name="_xlnm.Print_Area" localSheetId="5">'2024 использование'!$A$1:$S$39</definedName>
    <definedName name="_xlnm.Print_Area" localSheetId="6">'2025'!$D$1:$G$46</definedName>
    <definedName name="_xlnm.Print_Area" localSheetId="7">'2026'!$D$1:$G$42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9" l="1"/>
  <c r="E20" i="9" s="1"/>
  <c r="E11" i="9"/>
  <c r="E38" i="9" s="1"/>
  <c r="E30" i="9"/>
  <c r="E34" i="9" s="1"/>
  <c r="F36" i="9" l="1"/>
  <c r="F25" i="9"/>
  <c r="F24" i="9"/>
  <c r="F22" i="9"/>
  <c r="F16" i="9"/>
  <c r="F17" i="9"/>
  <c r="F18" i="9"/>
  <c r="F19" i="9"/>
  <c r="G28" i="9"/>
  <c r="F33" i="9"/>
  <c r="F32" i="9"/>
  <c r="F31" i="9"/>
  <c r="F30" i="9"/>
  <c r="F29" i="9"/>
  <c r="F28" i="9"/>
  <c r="F27" i="9"/>
  <c r="F26" i="9"/>
  <c r="G25" i="9"/>
  <c r="G23" i="9"/>
  <c r="F23" i="9"/>
  <c r="F15" i="9"/>
  <c r="M14" i="6"/>
  <c r="M31" i="6"/>
  <c r="M36" i="6"/>
  <c r="Q35" i="6"/>
  <c r="Q33" i="6"/>
  <c r="C33" i="6"/>
  <c r="P31" i="6"/>
  <c r="O31" i="6"/>
  <c r="N31" i="6"/>
  <c r="L31" i="6"/>
  <c r="K31" i="6"/>
  <c r="J31" i="6"/>
  <c r="I31" i="6"/>
  <c r="H31" i="6"/>
  <c r="G31" i="6"/>
  <c r="F31" i="6"/>
  <c r="E31" i="6"/>
  <c r="Q30" i="6"/>
  <c r="D30" i="6"/>
  <c r="C30" i="6"/>
  <c r="Q29" i="6"/>
  <c r="C29" i="6"/>
  <c r="Q28" i="6"/>
  <c r="C28" i="6"/>
  <c r="Q27" i="6"/>
  <c r="C27" i="6"/>
  <c r="Q26" i="6"/>
  <c r="D26" i="6"/>
  <c r="C26" i="6"/>
  <c r="Q25" i="6"/>
  <c r="C25" i="6"/>
  <c r="Q24" i="6"/>
  <c r="C24" i="6"/>
  <c r="Q23" i="6"/>
  <c r="C23" i="6"/>
  <c r="Q22" i="6"/>
  <c r="D22" i="6"/>
  <c r="C22" i="6"/>
  <c r="Q21" i="6"/>
  <c r="C21" i="6"/>
  <c r="Q20" i="6"/>
  <c r="C20" i="6"/>
  <c r="Q19" i="6"/>
  <c r="C19" i="6"/>
  <c r="B19" i="6"/>
  <c r="D19" i="6" s="1"/>
  <c r="Q18" i="6"/>
  <c r="C18" i="6"/>
  <c r="Q17" i="6"/>
  <c r="D17" i="6"/>
  <c r="C17" i="6"/>
  <c r="Q16" i="6"/>
  <c r="Q31" i="6" s="1"/>
  <c r="D16" i="6"/>
  <c r="C16" i="6"/>
  <c r="C31" i="6" s="1"/>
  <c r="P14" i="6"/>
  <c r="P36" i="6" s="1"/>
  <c r="O14" i="6"/>
  <c r="O36" i="6" s="1"/>
  <c r="N14" i="6"/>
  <c r="N36" i="6" s="1"/>
  <c r="L14" i="6"/>
  <c r="L36" i="6" s="1"/>
  <c r="K14" i="6"/>
  <c r="K36" i="6" s="1"/>
  <c r="J14" i="6"/>
  <c r="J36" i="6" s="1"/>
  <c r="I14" i="6"/>
  <c r="I36" i="6" s="1"/>
  <c r="H14" i="6"/>
  <c r="H36" i="6" s="1"/>
  <c r="G14" i="6"/>
  <c r="G36" i="6" s="1"/>
  <c r="F14" i="6"/>
  <c r="F36" i="6" s="1"/>
  <c r="B14" i="6"/>
  <c r="Q13" i="6"/>
  <c r="D13" i="6"/>
  <c r="C13" i="6"/>
  <c r="Q12" i="6"/>
  <c r="C12" i="6"/>
  <c r="Q11" i="6"/>
  <c r="D11" i="6"/>
  <c r="C11" i="6"/>
  <c r="Q10" i="6"/>
  <c r="D10" i="6"/>
  <c r="C10" i="6"/>
  <c r="E9" i="6"/>
  <c r="E14" i="6" s="1"/>
  <c r="E36" i="6" s="1"/>
  <c r="D9" i="6"/>
  <c r="C9" i="6"/>
  <c r="B9" i="6"/>
  <c r="Q8" i="6"/>
  <c r="D8" i="6"/>
  <c r="C8" i="6"/>
  <c r="C14" i="6" s="1"/>
  <c r="B5" i="6"/>
  <c r="Q4" i="6"/>
  <c r="C4" i="6"/>
  <c r="C5" i="6" s="1"/>
  <c r="B4" i="6"/>
  <c r="D33" i="6" s="1"/>
  <c r="F20" i="9" l="1"/>
  <c r="F34" i="9"/>
  <c r="G26" i="9"/>
  <c r="G30" i="9"/>
  <c r="G31" i="9"/>
  <c r="F11" i="9"/>
  <c r="F12" i="9" s="1"/>
  <c r="E12" i="9"/>
  <c r="G17" i="9"/>
  <c r="G19" i="9"/>
  <c r="G32" i="9"/>
  <c r="G33" i="9"/>
  <c r="E39" i="9"/>
  <c r="G36" i="9"/>
  <c r="G16" i="9"/>
  <c r="G18" i="9"/>
  <c r="G15" i="9"/>
  <c r="G22" i="9"/>
  <c r="G24" i="9"/>
  <c r="G27" i="9"/>
  <c r="G29" i="9"/>
  <c r="C36" i="6"/>
  <c r="C39" i="6" s="1"/>
  <c r="D21" i="6"/>
  <c r="D25" i="6"/>
  <c r="D29" i="6"/>
  <c r="D35" i="6"/>
  <c r="D20" i="6"/>
  <c r="D24" i="6"/>
  <c r="D28" i="6"/>
  <c r="B31" i="6"/>
  <c r="B36" i="6" s="1"/>
  <c r="B39" i="6" s="1"/>
  <c r="Q9" i="6"/>
  <c r="Q14" i="6" s="1"/>
  <c r="Q36" i="6" s="1"/>
  <c r="D12" i="6"/>
  <c r="D14" i="6" s="1"/>
  <c r="D18" i="6"/>
  <c r="D31" i="6" s="1"/>
  <c r="D23" i="6"/>
  <c r="D27" i="6"/>
  <c r="G20" i="9" l="1"/>
  <c r="G34" i="9"/>
  <c r="F38" i="9"/>
  <c r="F39" i="9" s="1"/>
  <c r="G38" i="9"/>
  <c r="D36" i="6"/>
  <c r="G39" i="9" l="1"/>
  <c r="G23" i="8"/>
  <c r="F17" i="8"/>
  <c r="F16" i="8"/>
  <c r="F15" i="8"/>
  <c r="E16" i="8"/>
  <c r="F40" i="8"/>
  <c r="F37" i="8"/>
  <c r="F36" i="8"/>
  <c r="F32" i="8"/>
  <c r="F31" i="8"/>
  <c r="F30" i="8"/>
  <c r="F29" i="8"/>
  <c r="F28" i="8"/>
  <c r="F27" i="8"/>
  <c r="F26" i="8"/>
  <c r="F25" i="8"/>
  <c r="F24" i="8"/>
  <c r="F23" i="8"/>
  <c r="E21" i="8"/>
  <c r="F20" i="8"/>
  <c r="F19" i="8"/>
  <c r="F18" i="8"/>
  <c r="E11" i="8"/>
  <c r="E42" i="8" s="1"/>
  <c r="G42" i="8" s="1"/>
  <c r="E35" i="8"/>
  <c r="F35" i="8" s="1"/>
  <c r="F34" i="8"/>
  <c r="F33" i="8"/>
  <c r="E12" i="8"/>
  <c r="F42" i="8" l="1"/>
  <c r="F11" i="8"/>
  <c r="F12" i="8" s="1"/>
  <c r="G18" i="8"/>
  <c r="G20" i="8"/>
  <c r="G26" i="8"/>
  <c r="G15" i="8"/>
  <c r="G17" i="8"/>
  <c r="G19" i="8"/>
  <c r="G28" i="8"/>
  <c r="G30" i="8"/>
  <c r="G32" i="8"/>
  <c r="G34" i="8"/>
  <c r="G37" i="8"/>
  <c r="G25" i="8"/>
  <c r="G27" i="8"/>
  <c r="G29" i="8"/>
  <c r="G31" i="8"/>
  <c r="G33" i="8"/>
  <c r="G36" i="8"/>
  <c r="E38" i="8"/>
  <c r="E43" i="8" s="1"/>
  <c r="G35" i="8"/>
  <c r="F38" i="8"/>
  <c r="F21" i="8"/>
  <c r="G16" i="8"/>
  <c r="G24" i="8"/>
  <c r="G40" i="8"/>
  <c r="E11" i="5"/>
  <c r="F11" i="5" s="1"/>
  <c r="E38" i="5"/>
  <c r="F40" i="5"/>
  <c r="R39" i="4"/>
  <c r="Q40" i="4"/>
  <c r="O43" i="4"/>
  <c r="P43" i="4"/>
  <c r="G36" i="5"/>
  <c r="F23" i="5"/>
  <c r="F31" i="5"/>
  <c r="F26" i="5"/>
  <c r="E26" i="5" s="1"/>
  <c r="F37" i="5"/>
  <c r="F36" i="5"/>
  <c r="F35" i="5"/>
  <c r="F34" i="5"/>
  <c r="F33" i="5"/>
  <c r="F32" i="5"/>
  <c r="F30" i="5"/>
  <c r="F29" i="5"/>
  <c r="F28" i="5"/>
  <c r="F27" i="5"/>
  <c r="F25" i="5"/>
  <c r="F24" i="5"/>
  <c r="F20" i="5"/>
  <c r="F19" i="5"/>
  <c r="F18" i="5"/>
  <c r="F17" i="5"/>
  <c r="E16" i="5"/>
  <c r="E21" i="5" s="1"/>
  <c r="E43" i="5" s="1"/>
  <c r="F15" i="5"/>
  <c r="G21" i="8" l="1"/>
  <c r="G38" i="8"/>
  <c r="G43" i="8" s="1"/>
  <c r="F43" i="8"/>
  <c r="F38" i="5"/>
  <c r="G23" i="5"/>
  <c r="G27" i="5"/>
  <c r="G17" i="5"/>
  <c r="G33" i="5"/>
  <c r="G37" i="5"/>
  <c r="G30" i="5"/>
  <c r="G24" i="5"/>
  <c r="F12" i="5"/>
  <c r="G29" i="5"/>
  <c r="G34" i="5"/>
  <c r="E12" i="5"/>
  <c r="E46" i="5" s="1"/>
  <c r="G19" i="5"/>
  <c r="G25" i="5"/>
  <c r="G26" i="5"/>
  <c r="G31" i="5"/>
  <c r="G35" i="5"/>
  <c r="G15" i="5"/>
  <c r="G16" i="5"/>
  <c r="G32" i="5"/>
  <c r="F16" i="5"/>
  <c r="F21" i="5" s="1"/>
  <c r="G20" i="5"/>
  <c r="G28" i="5"/>
  <c r="G18" i="5"/>
  <c r="N16" i="4"/>
  <c r="N43" i="4" s="1"/>
  <c r="M16" i="4"/>
  <c r="M43" i="4" s="1"/>
  <c r="L16" i="4"/>
  <c r="L43" i="4" s="1"/>
  <c r="K16" i="4"/>
  <c r="K43" i="4" s="1"/>
  <c r="J16" i="4"/>
  <c r="J43" i="4" s="1"/>
  <c r="I16" i="4"/>
  <c r="I43" i="4" s="1"/>
  <c r="H16" i="4"/>
  <c r="H43" i="4" s="1"/>
  <c r="G16" i="4"/>
  <c r="G43" i="4" s="1"/>
  <c r="F16" i="4"/>
  <c r="F43" i="4" s="1"/>
  <c r="E16" i="4"/>
  <c r="E43" i="4" s="1"/>
  <c r="Q42" i="4"/>
  <c r="Q23" i="4"/>
  <c r="Q24" i="4"/>
  <c r="Q25" i="4"/>
  <c r="Q26" i="4"/>
  <c r="R26" i="4" s="1"/>
  <c r="Q27" i="4"/>
  <c r="Q28" i="4"/>
  <c r="Q29" i="4"/>
  <c r="Q30" i="4"/>
  <c r="Q31" i="4"/>
  <c r="R31" i="4" s="1"/>
  <c r="Q32" i="4"/>
  <c r="Q33" i="4"/>
  <c r="Q34" i="4"/>
  <c r="Q35" i="4"/>
  <c r="Q36" i="4"/>
  <c r="Q37" i="4"/>
  <c r="Q22" i="4"/>
  <c r="R22" i="4" s="1"/>
  <c r="Q19" i="4"/>
  <c r="Q20" i="4"/>
  <c r="Q17" i="4"/>
  <c r="Q18" i="4"/>
  <c r="Q15" i="4"/>
  <c r="Q11" i="4"/>
  <c r="R11" i="4" s="1"/>
  <c r="C37" i="4"/>
  <c r="C36" i="4"/>
  <c r="R36" i="4" s="1"/>
  <c r="C35" i="4"/>
  <c r="R35" i="4" s="1"/>
  <c r="C34" i="4"/>
  <c r="C33" i="4"/>
  <c r="R33" i="4" s="1"/>
  <c r="C32" i="4"/>
  <c r="R32" i="4" s="1"/>
  <c r="C30" i="4"/>
  <c r="C29" i="4"/>
  <c r="R29" i="4" s="1"/>
  <c r="C28" i="4"/>
  <c r="C27" i="4"/>
  <c r="C26" i="4"/>
  <c r="B26" i="4" s="1"/>
  <c r="B38" i="4" s="1"/>
  <c r="C25" i="4"/>
  <c r="R25" i="4" s="1"/>
  <c r="C24" i="4"/>
  <c r="R24" i="4" s="1"/>
  <c r="C23" i="4"/>
  <c r="R23" i="4" s="1"/>
  <c r="C20" i="4"/>
  <c r="C19" i="4"/>
  <c r="C18" i="4"/>
  <c r="C17" i="4"/>
  <c r="B16" i="4"/>
  <c r="B21" i="4" s="1"/>
  <c r="C15" i="4"/>
  <c r="R15" i="4" s="1"/>
  <c r="B11" i="4"/>
  <c r="D32" i="4" s="1"/>
  <c r="F33" i="3"/>
  <c r="F35" i="3"/>
  <c r="F34" i="3"/>
  <c r="F32" i="3"/>
  <c r="F30" i="3"/>
  <c r="F29" i="3"/>
  <c r="F26" i="3"/>
  <c r="E26" i="3" s="1"/>
  <c r="F25" i="3"/>
  <c r="F15" i="3"/>
  <c r="E16" i="3"/>
  <c r="F37" i="3"/>
  <c r="F36" i="3"/>
  <c r="F28" i="3"/>
  <c r="F27" i="3"/>
  <c r="F24" i="3"/>
  <c r="F23" i="3"/>
  <c r="F20" i="3"/>
  <c r="F19" i="3"/>
  <c r="F17" i="3"/>
  <c r="E11" i="3"/>
  <c r="G24" i="3" s="1"/>
  <c r="R18" i="4" l="1"/>
  <c r="R17" i="4"/>
  <c r="R37" i="4"/>
  <c r="R34" i="4"/>
  <c r="R20" i="4"/>
  <c r="R28" i="4"/>
  <c r="R30" i="4"/>
  <c r="R19" i="4"/>
  <c r="R27" i="4"/>
  <c r="G21" i="5"/>
  <c r="G38" i="5"/>
  <c r="G40" i="5"/>
  <c r="G42" i="5"/>
  <c r="Q16" i="4"/>
  <c r="Q43" i="4" s="1"/>
  <c r="C38" i="4"/>
  <c r="D19" i="4"/>
  <c r="D24" i="4"/>
  <c r="D29" i="4"/>
  <c r="B12" i="4"/>
  <c r="D17" i="4"/>
  <c r="D27" i="4"/>
  <c r="D36" i="4"/>
  <c r="D34" i="4"/>
  <c r="B42" i="4"/>
  <c r="C16" i="4"/>
  <c r="D16" i="4"/>
  <c r="D18" i="4"/>
  <c r="D20" i="4"/>
  <c r="D26" i="4"/>
  <c r="D28" i="4"/>
  <c r="D30" i="4"/>
  <c r="C12" i="4"/>
  <c r="D15" i="4"/>
  <c r="D23" i="4"/>
  <c r="D25" i="4"/>
  <c r="D31" i="4"/>
  <c r="D33" i="4"/>
  <c r="D35" i="4"/>
  <c r="D37" i="4"/>
  <c r="G33" i="3"/>
  <c r="E42" i="3"/>
  <c r="G18" i="3"/>
  <c r="G16" i="3"/>
  <c r="F38" i="3"/>
  <c r="F16" i="3"/>
  <c r="G26" i="3"/>
  <c r="E38" i="3"/>
  <c r="E21" i="3"/>
  <c r="G34" i="3"/>
  <c r="F11" i="3"/>
  <c r="F12" i="3" s="1"/>
  <c r="G17" i="3"/>
  <c r="G32" i="3"/>
  <c r="G31" i="3"/>
  <c r="G20" i="3"/>
  <c r="G30" i="3"/>
  <c r="G25" i="3"/>
  <c r="G23" i="3"/>
  <c r="G29" i="3"/>
  <c r="G37" i="3"/>
  <c r="G28" i="3"/>
  <c r="G15" i="3"/>
  <c r="G36" i="3"/>
  <c r="G27" i="3"/>
  <c r="E12" i="3"/>
  <c r="G19" i="3"/>
  <c r="G35" i="3"/>
  <c r="F18" i="3"/>
  <c r="C25" i="1"/>
  <c r="C21" i="4" l="1"/>
  <c r="R16" i="4"/>
  <c r="F43" i="5"/>
  <c r="F46" i="5" s="1"/>
  <c r="G43" i="5"/>
  <c r="D21" i="4"/>
  <c r="D42" i="4"/>
  <c r="C42" i="4"/>
  <c r="R42" i="4" s="1"/>
  <c r="D38" i="4"/>
  <c r="B40" i="4"/>
  <c r="F21" i="3"/>
  <c r="E40" i="3"/>
  <c r="F40" i="3" s="1"/>
  <c r="G21" i="3"/>
  <c r="G38" i="3"/>
  <c r="G42" i="3"/>
  <c r="F42" i="3"/>
  <c r="C28" i="1"/>
  <c r="C27" i="1"/>
  <c r="D40" i="4" l="1"/>
  <c r="D43" i="4" s="1"/>
  <c r="C40" i="4"/>
  <c r="B43" i="4"/>
  <c r="B46" i="4" s="1"/>
  <c r="F43" i="3"/>
  <c r="F46" i="3" s="1"/>
  <c r="E43" i="3"/>
  <c r="E46" i="3" s="1"/>
  <c r="C37" i="1"/>
  <c r="C36" i="1"/>
  <c r="C35" i="1"/>
  <c r="C33" i="1"/>
  <c r="B26" i="1"/>
  <c r="C43" i="4" l="1"/>
  <c r="C46" i="4" s="1"/>
  <c r="R40" i="4"/>
  <c r="R43" i="4" s="1"/>
  <c r="C31" i="1"/>
  <c r="C45" i="1" l="1"/>
  <c r="C12" i="1" l="1"/>
  <c r="B11" i="1" l="1"/>
  <c r="B13" i="1" l="1"/>
  <c r="B43" i="1"/>
  <c r="C11" i="1"/>
  <c r="C13" i="1" s="1"/>
  <c r="B44" i="1" l="1"/>
  <c r="C43" i="1"/>
  <c r="C26" i="1"/>
  <c r="C24" i="1"/>
  <c r="B34" i="1" l="1"/>
  <c r="B38" i="1" s="1"/>
  <c r="B19" i="1"/>
  <c r="B22" i="1" l="1"/>
  <c r="B40" i="1" s="1"/>
  <c r="C29" i="1"/>
  <c r="C30" i="1"/>
  <c r="C42" i="1"/>
  <c r="C44" i="1" s="1"/>
  <c r="C18" i="1"/>
  <c r="C19" i="1"/>
  <c r="C20" i="1"/>
  <c r="C21" i="1"/>
  <c r="C16" i="1"/>
  <c r="C38" i="1" l="1"/>
  <c r="C17" i="1"/>
  <c r="C22" i="1" s="1"/>
  <c r="C40" i="1" l="1"/>
  <c r="G40" i="3"/>
  <c r="G43" i="3" s="1"/>
</calcChain>
</file>

<file path=xl/sharedStrings.xml><?xml version="1.0" encoding="utf-8"?>
<sst xmlns="http://schemas.openxmlformats.org/spreadsheetml/2006/main" count="389" uniqueCount="117">
  <si>
    <t>УПРАВЛЕНИЕ</t>
  </si>
  <si>
    <t>УСЛУГИ БАНКА</t>
  </si>
  <si>
    <t>ЮРИДИЧЕСКИЕ УСЛУГИ</t>
  </si>
  <si>
    <t xml:space="preserve">СОДЕРЖАНИЕ </t>
  </si>
  <si>
    <t>ОБСЛУЖИВАНИЕ ЛИФТОВ</t>
  </si>
  <si>
    <t>ДИАГНОСТИКА ВЕНТКАНАЛОВ</t>
  </si>
  <si>
    <t>ТЕКУЩИЙ РЕМОНТ</t>
  </si>
  <si>
    <t>МАТЕРИАЛЫ И УСЛУГИ НА ТЕКУЩИЙ РЕМОНТ</t>
  </si>
  <si>
    <t>ОДН</t>
  </si>
  <si>
    <t>РАБОТЫ ПО ТЕКУЩЕМУ РЕМОНТУ</t>
  </si>
  <si>
    <t xml:space="preserve">1. </t>
  </si>
  <si>
    <t>ЗАМЕНА АВАРИЙНЫХ СТОЯКОВ ХВС</t>
  </si>
  <si>
    <t>2.</t>
  </si>
  <si>
    <t>ИЗОЛЯЦИЯ ТРУБ ХВС</t>
  </si>
  <si>
    <t>3.</t>
  </si>
  <si>
    <t>МОНТАЖ СПУСКНИКОВ В 5 ПОДЪЕЗДЕ</t>
  </si>
  <si>
    <t>4.</t>
  </si>
  <si>
    <t xml:space="preserve">ПОКРАСКА, ПОБЕЛКА СОГЛАСНО СЕЗОННОМУ ОСПМОТРУ </t>
  </si>
  <si>
    <t>5.</t>
  </si>
  <si>
    <t>РЕМОНТ ЛИВНЕВКИ</t>
  </si>
  <si>
    <t>6.</t>
  </si>
  <si>
    <t>УСТАНОВКА ОГРАЖДЕНИЯ НА ЗАДНЕМ ДВОРЕ</t>
  </si>
  <si>
    <t>7.</t>
  </si>
  <si>
    <t>МОНТАЖ НАВЕСА НАД ПОДВАЛЬНЫМИ ПОМЕЩЕНИЯМИ</t>
  </si>
  <si>
    <t>8.</t>
  </si>
  <si>
    <t>РЕМОНТ В ПОДВАЛАХ</t>
  </si>
  <si>
    <t>9.</t>
  </si>
  <si>
    <t>СДЕЛАТЬ СТОКИ В ПОДВАЛАХ ДЛЯ АВТОМАТИЧЕКСКОЙ ОТКАЧКИ ВОДЫ</t>
  </si>
  <si>
    <t>10.</t>
  </si>
  <si>
    <t>ЗАМЕНА СЛОМАННЫХ СТЕКОЛ НА ТЕХЭТАЖЕ</t>
  </si>
  <si>
    <t>11.</t>
  </si>
  <si>
    <t>ЗАМЕНА АВАРИЙНЫЙ ДОВОДЧИКОВ</t>
  </si>
  <si>
    <t>12.</t>
  </si>
  <si>
    <t>РЕМОНТ ДВЕРЕЙ</t>
  </si>
  <si>
    <t>13.</t>
  </si>
  <si>
    <t>ЗАМЕНА АВАРИЙНЫХ РУЧЕК И ЗАМКОВ</t>
  </si>
  <si>
    <t>14.</t>
  </si>
  <si>
    <t xml:space="preserve">  </t>
  </si>
  <si>
    <t>месяц</t>
  </si>
  <si>
    <t>год</t>
  </si>
  <si>
    <t>примечание</t>
  </si>
  <si>
    <t>СТРАХОВЫЕ ВЗНОСЫ</t>
  </si>
  <si>
    <t>РАСХОДЫ НЕ ПРЕДУСМОТРЕННЫЕ СМЕТОЙ 1%</t>
  </si>
  <si>
    <t>ИТОГО</t>
  </si>
  <si>
    <t>Расходы на управление, содержание, текущий ремонт и ОДН</t>
  </si>
  <si>
    <t>S = 4 649,1</t>
  </si>
  <si>
    <t>РАСХОДНЫЕ МАТЕРИАЛЫ НА УПРАВЛЕНИЕ/ПРОГРАММА ОБСЛУЖИВАНИЯ ГИС ЖКХ,1С,ПОДДЕРЖКА,КАНЦЕЛЯРИЯ,ПОЧТ.РАСХОДЫ,ИНТЕРНЕТ,УСЛУГИ СВЯЗИ И.Т.П/</t>
  </si>
  <si>
    <t>СТРАХОВАНИЕ ЛИФТОВ И ТЕХНИЧЕСКОЕ ОСВИДЕТЕЛЬСТВОВАНИЕ</t>
  </si>
  <si>
    <t>проводится 1 раз в год</t>
  </si>
  <si>
    <t>ОБСЛУЖИВАНИЕ ВНУТРЕННЕГО ПРОТИВОПОЖАРНОГО ВОДОПРОВОДА</t>
  </si>
  <si>
    <t>проводится 2 раза в год</t>
  </si>
  <si>
    <t>ГИДРОПНЕВМАТИЧЕСКАЯ ПРОМЫВКА СИСТЕМ ЦО (ПОДГОТОВКА К ОЗП)</t>
  </si>
  <si>
    <t>БУХГАЛТЕРСКИЕ УСЛУГИ</t>
  </si>
  <si>
    <t>МАТЕРИАЛЫ НА СОДЕРЖАНИЕ (моющие средства, инструменты, расходные материалы)</t>
  </si>
  <si>
    <t>СОДЕРЖАНИЕ ЖИЛОГО ФОНДА                                    ТАРИФ 40,13</t>
  </si>
  <si>
    <t>ОПЛАТА по ОДН</t>
  </si>
  <si>
    <t>РАСХОДЫ ПО ОДН</t>
  </si>
  <si>
    <t>ОЗЕЛЕНЕНИЕ ПРИДОМОВОЙ ТЕРРИТОРИИ</t>
  </si>
  <si>
    <t>АРЕНДА СПЕЦТЕХНИКИ ПО УБОРКЕ  СНЕГА</t>
  </si>
  <si>
    <t>ПОДГОТОВКА К НОВОМУ ГОДУ</t>
  </si>
  <si>
    <t>ВОЗНАГРАЖДЕНИЕ ПРЕДСЕДАТЕЛЯ, с НДФЛ</t>
  </si>
  <si>
    <t>ОПЛАТА УСЛУГ ДИСПЕТЧЕРА АДС (по договору ГПХ)</t>
  </si>
  <si>
    <t>ОПЛАТА УСЛУГ МАСТЕРА СЛУЖБЫ ЭКСПЛУАТАЦИИ (по договору ГПХ)</t>
  </si>
  <si>
    <t>ОПЛАТА УСЛУГ ПАСПОРТИСТА (по договору ГПХ)</t>
  </si>
  <si>
    <t xml:space="preserve">РЕЗЕРВНЫЙ ФОНД </t>
  </si>
  <si>
    <t>формируется за счет поступления арендных платежей за минусом налога по УСН (6%)</t>
  </si>
  <si>
    <t xml:space="preserve">ОПЛАТА УСЛУГ ПО СОДЕРЖАНИЮ ВНУТРИДОМОВЫХ СИСТЕМ ИНЖЕНЕРНОГО ОБОРУДОВАНИЯ </t>
  </si>
  <si>
    <t>ОПЛАТА УСЛУГ КОМПЛЕКСНОЙ УБОРКЕ ОДИ И ПРИДОМОВОЙ ТЕРРИТОРИИ</t>
  </si>
  <si>
    <t>Смета по содержанию и текущему ремонту                     общего имущества МКД на 2022 год</t>
  </si>
  <si>
    <t>УТВЕРЖДЕНО</t>
  </si>
  <si>
    <t>Очередным (годовым) общим собранием</t>
  </si>
  <si>
    <t>членов ТСН "ПЕРВЫЙ"</t>
  </si>
  <si>
    <t>Протокол № 3 от 30 декабря 2021 г</t>
  </si>
  <si>
    <t>__________________ Бардукова М.В.</t>
  </si>
  <si>
    <t>Председатель правления ТСН "ПЕРВЫЙ"</t>
  </si>
  <si>
    <t>ОПЛАТА УСЛУГ ДИСПЕТЧЕРА АДС</t>
  </si>
  <si>
    <t>ОПЛАТА УСЛУГ МАСТЕРА СЛУЖБЫ ЭКСПЛУАТАЦИИ</t>
  </si>
  <si>
    <t>ОПЛАТА УСЛУГ ПАСПОРТИСТА /ДОГОВОР гпх/</t>
  </si>
  <si>
    <t>18 работ</t>
  </si>
  <si>
    <t>ПРОЧИЕ РАСХОДЫ</t>
  </si>
  <si>
    <t>ДЕЗИНФЕКЦИЯ ПОДВАЛА</t>
  </si>
  <si>
    <t>МАТЕРИАЛЫ И УСЛУГИ НА СОДЕРЖАНИЕ (моющие средства, инструменты, расходные материалы, класс энергоэффективности, определение %износа конструктива дома)</t>
  </si>
  <si>
    <t xml:space="preserve">Расходы на управление, содержание, текущий ремонт </t>
  </si>
  <si>
    <t>Смета по содержанию и текущему ремонту общего                                    имущества МКД на 2023 год</t>
  </si>
  <si>
    <t>Протокол № 4 от 17.11.2022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</si>
  <si>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</si>
  <si>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</si>
  <si>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</si>
  <si>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</si>
  <si>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</si>
  <si>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</si>
  <si>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</si>
  <si>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</si>
  <si>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</si>
  <si>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</si>
  <si>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</si>
  <si>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</si>
  <si>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</si>
  <si>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>Смета по содержанию и текущему ремонту общего                                    имущества МКД на 2024 год</t>
  </si>
  <si>
    <t xml:space="preserve">Протокол №     от </t>
  </si>
  <si>
    <t>*</t>
  </si>
  <si>
    <t>Услуги МФЦ/паспортный стол/</t>
  </si>
  <si>
    <t>Очистка и вывоз  снега с придомовой территории</t>
  </si>
  <si>
    <t>Украшение подъезда,елки к празднику Новый год</t>
  </si>
  <si>
    <t>Работы по озеленению и благоустройству земельного участка в теплый период года</t>
  </si>
  <si>
    <t>Проверка технического состояния вентиляционных каналов</t>
  </si>
  <si>
    <t>Работы и материалы необходимые для надлежащего содержания общедомового имущества МКД</t>
  </si>
  <si>
    <t>Обслуживание внутреннего противопожарного водопровода и система дымоудаления</t>
  </si>
  <si>
    <t>Смета доходов и расходов по управлению, содержанию и текущему ремонту общего  имущества МКД на 2025 год</t>
  </si>
  <si>
    <t>СОДЕРЖАНИЕ ЖИЛОГО ФОНДА                                    ТАРИФ 44,13</t>
  </si>
  <si>
    <t>Смета доходов и расходов по управлению, содержанию и текущему ремонту общего  имущества МКД на 2026 год</t>
  </si>
  <si>
    <t>РАСХОДЫ НЕ ПРЕДУСМОТРЕННЫЕ СМЕТОЙ 1,5%</t>
  </si>
  <si>
    <t>СОДЕРЖАНИЕ ЖИЛОГО ФОНДА  (членские взносы)                                  ТАРИФ 55,13</t>
  </si>
  <si>
    <t>СОДЕРЖАНЕ ВНУТРИДОМОВЫХ СИСТЕМ ИНЖЕНЕРНОГО ОБОРУДОВАНИЯ  И ГИДРОПНЕВМАТИЧЕСКАЯ ПРОМЫВКА И ОПРЕССОВКА СИСТЕМ ЦО,ГВС (ПОДГОТОВКА К ОЗП),КРУГЛОСУТОЧНАЯ АВАРИЙНАЯ СЛУЖБА</t>
  </si>
  <si>
    <t xml:space="preserve">Приложение №1 </t>
  </si>
  <si>
    <t>к Очередныму (годовыму) общему собранию</t>
  </si>
  <si>
    <t>с 04.11.2025 по 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</si>
</sst>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0_ ;[Red]\-#,##0.00\ "/>
  </numFmts>
  <fonts count="3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6"/>
      <name val="Calibri"/>
      <family val="2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i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i/>
      <sz val="18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b/>
      <i/>
      <sz val="1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8"/>
      <name val="Calibri"/>
      <family val="2"/>
      <charset val="204"/>
      <scheme val="minor"/>
    </font>
    <font>
      <i/>
      <sz val="16"/>
      <color theme="1"/>
      <name val="Calibri"/>
      <family val="2"/>
      <scheme val="minor"/>
    </font>
    <font>
      <i/>
      <sz val="14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69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3" fontId="0" fillId="0" borderId="0" xfId="0" applyNumberFormat="1"/>
    <xf numFmtId="0" fontId="3" fillId="0" borderId="0" xfId="0" applyFont="1"/>
    <xf numFmtId="0" fontId="5" fillId="0" borderId="0" xfId="0" applyFont="1"/>
    <xf numFmtId="1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2" fontId="5" fillId="3" borderId="1" xfId="0" applyNumberFormat="1" applyFont="1" applyFill="1" applyBorder="1" applyAlignment="1">
      <alignment vertical="center" wrapText="1"/>
    </xf>
    <xf numFmtId="2" fontId="0" fillId="3" borderId="1" xfId="0" applyNumberFormat="1" applyFill="1" applyBorder="1" applyAlignment="1">
      <alignment vertical="center" wrapText="1"/>
    </xf>
    <xf numFmtId="4" fontId="9" fillId="3" borderId="1" xfId="0" applyNumberFormat="1" applyFont="1" applyFill="1" applyBorder="1" applyAlignment="1">
      <alignment vertical="center" wrapText="1"/>
    </xf>
    <xf numFmtId="2" fontId="9" fillId="3" borderId="1" xfId="0" applyNumberFormat="1" applyFont="1" applyFill="1" applyBorder="1" applyAlignment="1">
      <alignment vertical="center" wrapText="1"/>
    </xf>
    <xf numFmtId="2" fontId="10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left" wrapText="1"/>
    </xf>
    <xf numFmtId="4" fontId="9" fillId="4" borderId="1" xfId="0" applyNumberFormat="1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4" fontId="3" fillId="3" borderId="1" xfId="0" applyNumberFormat="1" applyFont="1" applyFill="1" applyBorder="1" applyAlignment="1">
      <alignment horizontal="right" vertical="center" wrapText="1"/>
    </xf>
    <xf numFmtId="4" fontId="3" fillId="0" borderId="1" xfId="1" applyNumberFormat="1" applyFont="1" applyBorder="1" applyAlignment="1">
      <alignment horizontal="right" vertical="center" wrapText="1"/>
    </xf>
    <xf numFmtId="4" fontId="3" fillId="4" borderId="1" xfId="1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2" fontId="0" fillId="0" borderId="0" xfId="0" applyNumberFormat="1"/>
    <xf numFmtId="0" fontId="3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6" fillId="0" borderId="0" xfId="0" applyFont="1"/>
    <xf numFmtId="14" fontId="15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20" fillId="3" borderId="1" xfId="0" applyFont="1" applyFill="1" applyBorder="1" applyAlignment="1">
      <alignment horizontal="center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4" fontId="15" fillId="4" borderId="1" xfId="1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2" fontId="20" fillId="3" borderId="1" xfId="0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wrapText="1"/>
    </xf>
    <xf numFmtId="4" fontId="18" fillId="4" borderId="1" xfId="0" applyNumberFormat="1" applyFont="1" applyFill="1" applyBorder="1" applyAlignment="1">
      <alignment horizontal="center" wrapText="1"/>
    </xf>
    <xf numFmtId="4" fontId="16" fillId="0" borderId="0" xfId="0" applyNumberFormat="1" applyFont="1" applyAlignment="1">
      <alignment horizontal="center"/>
    </xf>
    <xf numFmtId="0" fontId="0" fillId="2" borderId="1" xfId="0" applyFill="1" applyBorder="1"/>
    <xf numFmtId="0" fontId="3" fillId="2" borderId="1" xfId="0" applyFont="1" applyFill="1" applyBorder="1"/>
    <xf numFmtId="3" fontId="0" fillId="2" borderId="1" xfId="0" applyNumberFormat="1" applyFill="1" applyBorder="1"/>
    <xf numFmtId="0" fontId="23" fillId="0" borderId="0" xfId="0" applyFont="1" applyAlignment="1">
      <alignment horizontal="right"/>
    </xf>
    <xf numFmtId="14" fontId="23" fillId="0" borderId="0" xfId="0" applyNumberFormat="1" applyFont="1" applyAlignment="1">
      <alignment horizontal="right"/>
    </xf>
    <xf numFmtId="0" fontId="24" fillId="2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wrapText="1"/>
    </xf>
    <xf numFmtId="0" fontId="23" fillId="2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2" fontId="26" fillId="0" borderId="1" xfId="0" applyNumberFormat="1" applyFont="1" applyBorder="1" applyAlignment="1">
      <alignment horizontal="center" vertical="center" wrapText="1"/>
    </xf>
    <xf numFmtId="2" fontId="26" fillId="2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2" fontId="29" fillId="0" borderId="1" xfId="0" applyNumberFormat="1" applyFont="1" applyBorder="1" applyAlignment="1">
      <alignment horizontal="center" vertical="center" wrapText="1"/>
    </xf>
    <xf numFmtId="4" fontId="15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2" fontId="16" fillId="5" borderId="1" xfId="0" applyNumberFormat="1" applyFont="1" applyFill="1" applyBorder="1" applyAlignment="1">
      <alignment horizontal="center" vertical="center" wrapText="1"/>
    </xf>
    <xf numFmtId="2" fontId="26" fillId="5" borderId="1" xfId="0" applyNumberFormat="1" applyFont="1" applyFill="1" applyBorder="1" applyAlignment="1">
      <alignment horizontal="center" vertical="center" wrapText="1"/>
    </xf>
    <xf numFmtId="4" fontId="18" fillId="5" borderId="1" xfId="0" applyNumberFormat="1" applyFont="1" applyFill="1" applyBorder="1" applyAlignment="1">
      <alignment horizontal="center" vertical="center" wrapText="1"/>
    </xf>
    <xf numFmtId="4" fontId="25" fillId="5" borderId="1" xfId="0" applyNumberFormat="1" applyFont="1" applyFill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2" fontId="26" fillId="3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/>
    <xf numFmtId="165" fontId="0" fillId="0" borderId="0" xfId="0" applyNumberFormat="1"/>
    <xf numFmtId="165" fontId="3" fillId="0" borderId="0" xfId="0" applyNumberFormat="1" applyFont="1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2" fontId="16" fillId="0" borderId="0" xfId="0" applyNumberFormat="1" applyFont="1" applyAlignment="1">
      <alignment horizontal="center" vertical="center" wrapText="1"/>
    </xf>
    <xf numFmtId="0" fontId="14" fillId="3" borderId="0" xfId="0" applyFont="1" applyFill="1" applyAlignment="1">
      <alignment horizontal="center" wrapText="1"/>
    </xf>
    <xf numFmtId="4" fontId="18" fillId="4" borderId="0" xfId="0" applyNumberFormat="1" applyFont="1" applyFill="1" applyAlignment="1">
      <alignment horizontal="center" wrapText="1"/>
    </xf>
    <xf numFmtId="0" fontId="15" fillId="2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 wrapText="1"/>
    </xf>
    <xf numFmtId="4" fontId="18" fillId="4" borderId="2" xfId="0" applyNumberFormat="1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wrapText="1"/>
    </xf>
    <xf numFmtId="0" fontId="21" fillId="6" borderId="1" xfId="0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center" wrapText="1"/>
    </xf>
    <xf numFmtId="2" fontId="16" fillId="6" borderId="1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164" fontId="16" fillId="6" borderId="1" xfId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2" fontId="16" fillId="2" borderId="2" xfId="0" applyNumberFormat="1" applyFont="1" applyFill="1" applyBorder="1" applyAlignment="1">
      <alignment horizontal="center" vertical="center" wrapText="1"/>
    </xf>
    <xf numFmtId="2" fontId="16" fillId="2" borderId="0" xfId="0" applyNumberFormat="1" applyFont="1" applyFill="1" applyAlignment="1">
      <alignment horizontal="center" vertical="center" wrapText="1"/>
    </xf>
    <xf numFmtId="2" fontId="16" fillId="0" borderId="6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3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4" xfId="0" applyFont="1" applyBorder="1" applyAlignment="1">
      <alignment horizontal="center" wrapText="1"/>
    </xf>
    <xf numFmtId="0" fontId="15" fillId="3" borderId="2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14" fillId="3" borderId="5" xfId="0" applyFont="1" applyFill="1" applyBorder="1" applyAlignment="1">
      <alignment horizontal="center" wrapText="1"/>
    </xf>
    <xf numFmtId="0" fontId="15" fillId="0" borderId="0" xfId="0" applyFont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3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8" fillId="0" borderId="0" xfId="0" applyFont="1" applyAlignment="1">
      <alignment horizontal="right"/>
    </xf>
    <xf numFmtId="0" fontId="34" fillId="0" borderId="0" xfId="0" applyFont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workbookViewId="0">
      <selection activeCell="E8" sqref="E8"/>
    </sheetView>
  </sheetViews>
  <sheetFormatPr defaultColWidth="11" defaultRowHeight="27.75" customHeight="1" x14ac:dyDescent="0.25"/>
  <cols>
    <col min="1" max="1" width="45" style="5" customWidth="1"/>
    <col min="2" max="2" width="15.5" customWidth="1"/>
    <col min="3" max="3" width="14.125" customWidth="1"/>
    <col min="4" max="4" width="19.75" bestFit="1" customWidth="1"/>
    <col min="5" max="5" width="28.75" bestFit="1" customWidth="1"/>
    <col min="6" max="6" width="8.75" customWidth="1"/>
  </cols>
  <sheetData>
    <row r="1" spans="1:4" ht="27.75" customHeight="1" x14ac:dyDescent="0.25">
      <c r="B1" s="4"/>
      <c r="C1" s="4"/>
      <c r="D1" s="41" t="s">
        <v>69</v>
      </c>
    </row>
    <row r="2" spans="1:4" ht="27.75" customHeight="1" x14ac:dyDescent="0.25">
      <c r="B2" s="148" t="s">
        <v>70</v>
      </c>
      <c r="C2" s="148"/>
      <c r="D2" s="148"/>
    </row>
    <row r="3" spans="1:4" ht="27.75" customHeight="1" x14ac:dyDescent="0.25">
      <c r="B3" s="148" t="s">
        <v>71</v>
      </c>
      <c r="C3" s="148"/>
      <c r="D3" s="148"/>
    </row>
    <row r="4" spans="1:4" ht="27.75" customHeight="1" x14ac:dyDescent="0.25">
      <c r="B4" s="148" t="s">
        <v>72</v>
      </c>
      <c r="C4" s="148"/>
      <c r="D4" s="148"/>
    </row>
    <row r="5" spans="1:4" ht="27.75" customHeight="1" x14ac:dyDescent="0.25">
      <c r="B5" s="148" t="s">
        <v>74</v>
      </c>
      <c r="C5" s="148"/>
      <c r="D5" s="148"/>
    </row>
    <row r="6" spans="1:4" ht="27.75" customHeight="1" x14ac:dyDescent="0.25">
      <c r="B6" s="148" t="s">
        <v>73</v>
      </c>
      <c r="C6" s="148"/>
      <c r="D6" s="148"/>
    </row>
    <row r="8" spans="1:4" ht="93.75" customHeight="1" x14ac:dyDescent="0.25">
      <c r="A8" s="141" t="s">
        <v>68</v>
      </c>
      <c r="B8" s="142"/>
      <c r="C8" s="142"/>
      <c r="D8" s="143"/>
    </row>
    <row r="9" spans="1:4" ht="27.75" customHeight="1" x14ac:dyDescent="0.35">
      <c r="A9" s="144" t="s">
        <v>45</v>
      </c>
      <c r="B9" s="144"/>
      <c r="C9" s="144"/>
      <c r="D9" s="144"/>
    </row>
    <row r="10" spans="1:4" s="4" customFormat="1" ht="27.75" customHeight="1" x14ac:dyDescent="0.25">
      <c r="A10" s="37"/>
      <c r="B10" s="38" t="s">
        <v>38</v>
      </c>
      <c r="C10" s="38" t="s">
        <v>39</v>
      </c>
      <c r="D10" s="38" t="s">
        <v>40</v>
      </c>
    </row>
    <row r="11" spans="1:4" s="4" customFormat="1" ht="31.5" customHeight="1" x14ac:dyDescent="0.25">
      <c r="A11" s="10" t="s">
        <v>54</v>
      </c>
      <c r="B11" s="34">
        <f>4649.1*40.13</f>
        <v>186568.38300000003</v>
      </c>
      <c r="C11" s="34">
        <f>B11*12</f>
        <v>2238820.5960000004</v>
      </c>
      <c r="D11" s="11"/>
    </row>
    <row r="12" spans="1:4" ht="33.75" customHeight="1" x14ac:dyDescent="0.25">
      <c r="A12" s="12" t="s">
        <v>8</v>
      </c>
      <c r="B12" s="35">
        <v>12026.2</v>
      </c>
      <c r="C12" s="35">
        <f>B12*12</f>
        <v>144314.40000000002</v>
      </c>
      <c r="D12" s="13"/>
    </row>
    <row r="13" spans="1:4" ht="33.75" customHeight="1" x14ac:dyDescent="0.25">
      <c r="A13" s="14" t="s">
        <v>43</v>
      </c>
      <c r="B13" s="36">
        <f>SUM(B11:B12)</f>
        <v>198594.58300000004</v>
      </c>
      <c r="C13" s="36">
        <f>SUM(C11:C12)</f>
        <v>2383134.9960000003</v>
      </c>
      <c r="D13" s="15"/>
    </row>
    <row r="14" spans="1:4" ht="39.75" customHeight="1" x14ac:dyDescent="0.3">
      <c r="A14" s="140" t="s">
        <v>44</v>
      </c>
      <c r="B14" s="140"/>
      <c r="C14" s="140"/>
      <c r="D14" s="140"/>
    </row>
    <row r="15" spans="1:4" ht="27.75" customHeight="1" x14ac:dyDescent="0.25">
      <c r="A15" s="145" t="s">
        <v>0</v>
      </c>
      <c r="B15" s="145"/>
      <c r="C15" s="145"/>
      <c r="D15" s="145"/>
    </row>
    <row r="16" spans="1:4" ht="27.75" customHeight="1" x14ac:dyDescent="0.25">
      <c r="A16" s="8" t="s">
        <v>60</v>
      </c>
      <c r="B16" s="9">
        <v>40230</v>
      </c>
      <c r="C16" s="9">
        <f>B16*12</f>
        <v>482760</v>
      </c>
      <c r="D16" s="16"/>
    </row>
    <row r="17" spans="1:7" ht="27.75" customHeight="1" x14ac:dyDescent="0.25">
      <c r="A17" s="17" t="s">
        <v>41</v>
      </c>
      <c r="B17" s="9">
        <v>12149.46</v>
      </c>
      <c r="C17" s="9">
        <f t="shared" ref="C17:C21" si="0">B17*12</f>
        <v>145793.51999999999</v>
      </c>
      <c r="D17" s="16"/>
    </row>
    <row r="18" spans="1:7" ht="27.75" customHeight="1" x14ac:dyDescent="0.25">
      <c r="A18" s="8" t="s">
        <v>1</v>
      </c>
      <c r="B18" s="9">
        <v>1000</v>
      </c>
      <c r="C18" s="9">
        <f t="shared" si="0"/>
        <v>12000</v>
      </c>
      <c r="D18" s="16"/>
    </row>
    <row r="19" spans="1:7" ht="67.5" customHeight="1" x14ac:dyDescent="0.25">
      <c r="A19" s="8" t="s">
        <v>46</v>
      </c>
      <c r="B19" s="9">
        <f>2000+1650+3400+500+500</f>
        <v>8050</v>
      </c>
      <c r="C19" s="9">
        <f t="shared" si="0"/>
        <v>96600</v>
      </c>
      <c r="D19" s="16"/>
      <c r="G19" s="6"/>
    </row>
    <row r="20" spans="1:7" ht="27.75" customHeight="1" x14ac:dyDescent="0.25">
      <c r="A20" s="17" t="s">
        <v>52</v>
      </c>
      <c r="B20" s="27">
        <v>20450</v>
      </c>
      <c r="C20" s="9">
        <f t="shared" si="0"/>
        <v>245400</v>
      </c>
      <c r="D20" s="16"/>
    </row>
    <row r="21" spans="1:7" ht="27.75" customHeight="1" x14ac:dyDescent="0.25">
      <c r="A21" s="17" t="s">
        <v>2</v>
      </c>
      <c r="B21" s="18">
        <v>10000</v>
      </c>
      <c r="C21" s="18">
        <f t="shared" si="0"/>
        <v>120000</v>
      </c>
      <c r="D21" s="16"/>
    </row>
    <row r="22" spans="1:7" ht="27.75" customHeight="1" x14ac:dyDescent="0.25">
      <c r="A22" s="19" t="s">
        <v>43</v>
      </c>
      <c r="B22" s="20">
        <f>SUM(B16:B21)</f>
        <v>91879.459999999992</v>
      </c>
      <c r="C22" s="20">
        <f>SUM(C16:C21)</f>
        <v>1102553.52</v>
      </c>
      <c r="D22" s="21"/>
    </row>
    <row r="23" spans="1:7" s="2" customFormat="1" ht="27.75" customHeight="1" x14ac:dyDescent="0.25">
      <c r="A23" s="146" t="s">
        <v>3</v>
      </c>
      <c r="B23" s="147"/>
      <c r="C23" s="147"/>
      <c r="D23" s="147"/>
    </row>
    <row r="24" spans="1:7" ht="32.25" customHeight="1" x14ac:dyDescent="0.25">
      <c r="A24" s="17" t="s">
        <v>61</v>
      </c>
      <c r="B24" s="9">
        <v>14608.87</v>
      </c>
      <c r="C24" s="9">
        <f>B24*12</f>
        <v>175306.44</v>
      </c>
      <c r="D24" s="16"/>
    </row>
    <row r="25" spans="1:7" ht="33.75" customHeight="1" x14ac:dyDescent="0.25">
      <c r="A25" s="17" t="s">
        <v>62</v>
      </c>
      <c r="B25" s="9">
        <v>11686.85</v>
      </c>
      <c r="C25" s="9">
        <f>B25*12</f>
        <v>140242.20000000001</v>
      </c>
      <c r="D25" s="16"/>
    </row>
    <row r="26" spans="1:7" ht="29.25" customHeight="1" x14ac:dyDescent="0.25">
      <c r="A26" s="17" t="s">
        <v>63</v>
      </c>
      <c r="B26" s="9">
        <f>3448+(3448*27.1/100)</f>
        <v>4382.4080000000004</v>
      </c>
      <c r="C26" s="9">
        <f>B26*12</f>
        <v>52588.896000000008</v>
      </c>
      <c r="D26" s="16"/>
    </row>
    <row r="27" spans="1:7" ht="48" customHeight="1" x14ac:dyDescent="0.25">
      <c r="A27" s="17" t="s">
        <v>66</v>
      </c>
      <c r="B27" s="9">
        <v>12000</v>
      </c>
      <c r="C27" s="9">
        <f>B27*12</f>
        <v>144000</v>
      </c>
      <c r="D27" s="16"/>
    </row>
    <row r="28" spans="1:7" ht="38.25" customHeight="1" x14ac:dyDescent="0.25">
      <c r="A28" s="24" t="s">
        <v>67</v>
      </c>
      <c r="B28" s="22">
        <v>18000</v>
      </c>
      <c r="C28" s="22">
        <f>B28*12</f>
        <v>216000</v>
      </c>
      <c r="D28" s="23"/>
      <c r="E28" s="6"/>
      <c r="F28" s="39"/>
    </row>
    <row r="29" spans="1:7" ht="30.75" customHeight="1" x14ac:dyDescent="0.25">
      <c r="A29" s="12" t="s">
        <v>53</v>
      </c>
      <c r="B29" s="9">
        <v>2300</v>
      </c>
      <c r="C29" s="9">
        <f t="shared" ref="C29:C30" si="1">B29*12</f>
        <v>27600</v>
      </c>
      <c r="D29" s="16"/>
      <c r="F29" s="39"/>
    </row>
    <row r="30" spans="1:7" ht="21.75" customHeight="1" x14ac:dyDescent="0.25">
      <c r="A30" s="8" t="s">
        <v>4</v>
      </c>
      <c r="B30" s="9">
        <v>10500</v>
      </c>
      <c r="C30" s="9">
        <f t="shared" si="1"/>
        <v>126000</v>
      </c>
      <c r="D30" s="16"/>
      <c r="F30" s="39"/>
    </row>
    <row r="31" spans="1:7" ht="30" customHeight="1" x14ac:dyDescent="0.25">
      <c r="A31" s="8" t="s">
        <v>47</v>
      </c>
      <c r="B31" s="9">
        <v>1340</v>
      </c>
      <c r="C31" s="9">
        <f>B31*12</f>
        <v>16080</v>
      </c>
      <c r="D31" s="7" t="s">
        <v>48</v>
      </c>
      <c r="F31" s="40"/>
    </row>
    <row r="32" spans="1:7" ht="31.5" customHeight="1" x14ac:dyDescent="0.25">
      <c r="A32" s="17" t="s">
        <v>49</v>
      </c>
      <c r="B32" s="9">
        <v>4166.6665999999996</v>
      </c>
      <c r="C32" s="9">
        <v>50000</v>
      </c>
      <c r="D32" s="7" t="s">
        <v>50</v>
      </c>
    </row>
    <row r="33" spans="1:7" ht="34.5" customHeight="1" x14ac:dyDescent="0.25">
      <c r="A33" s="8" t="s">
        <v>51</v>
      </c>
      <c r="B33" s="9">
        <v>2083.3330000000001</v>
      </c>
      <c r="C33" s="9">
        <f>B33*12</f>
        <v>24999.995999999999</v>
      </c>
      <c r="D33" s="7" t="s">
        <v>48</v>
      </c>
    </row>
    <row r="34" spans="1:7" ht="30" customHeight="1" x14ac:dyDescent="0.25">
      <c r="A34" s="8" t="s">
        <v>5</v>
      </c>
      <c r="B34" s="9">
        <f t="shared" ref="B34" si="2">C34/12</f>
        <v>606.25</v>
      </c>
      <c r="C34" s="9">
        <v>7275</v>
      </c>
      <c r="D34" s="7" t="s">
        <v>48</v>
      </c>
    </row>
    <row r="35" spans="1:7" ht="27.75" customHeight="1" x14ac:dyDescent="0.25">
      <c r="A35" s="8" t="s">
        <v>57</v>
      </c>
      <c r="B35" s="9">
        <v>2083.3330000000001</v>
      </c>
      <c r="C35" s="9">
        <f>B35*12</f>
        <v>24999.995999999999</v>
      </c>
      <c r="D35" s="7"/>
    </row>
    <row r="36" spans="1:7" ht="27.75" customHeight="1" x14ac:dyDescent="0.25">
      <c r="A36" s="8" t="s">
        <v>58</v>
      </c>
      <c r="B36" s="9">
        <v>416.66699999999997</v>
      </c>
      <c r="C36" s="9">
        <f>B36*12</f>
        <v>5000.0039999999999</v>
      </c>
      <c r="D36" s="7"/>
    </row>
    <row r="37" spans="1:7" ht="27.75" customHeight="1" x14ac:dyDescent="0.25">
      <c r="A37" s="8" t="s">
        <v>59</v>
      </c>
      <c r="B37" s="9">
        <v>583.33299999999997</v>
      </c>
      <c r="C37" s="9">
        <f>B37*12</f>
        <v>6999.9959999999992</v>
      </c>
      <c r="D37" s="7"/>
    </row>
    <row r="38" spans="1:7" ht="27.75" customHeight="1" x14ac:dyDescent="0.25">
      <c r="A38" s="19" t="s">
        <v>43</v>
      </c>
      <c r="B38" s="20">
        <f>SUM(B24:B37)</f>
        <v>84757.710599999991</v>
      </c>
      <c r="C38" s="20">
        <f>SUM(C24:C37)</f>
        <v>1017092.5280000002</v>
      </c>
      <c r="D38" s="21"/>
    </row>
    <row r="39" spans="1:7" ht="27.75" customHeight="1" x14ac:dyDescent="0.25">
      <c r="A39" s="146" t="s">
        <v>6</v>
      </c>
      <c r="B39" s="147"/>
      <c r="C39" s="147"/>
      <c r="D39" s="147"/>
      <c r="G39" s="39"/>
    </row>
    <row r="40" spans="1:7" ht="33.75" customHeight="1" x14ac:dyDescent="0.25">
      <c r="A40" s="30" t="s">
        <v>7</v>
      </c>
      <c r="B40" s="22">
        <f>B13-B22-B38-B44</f>
        <v>8065.5285700000586</v>
      </c>
      <c r="C40" s="22">
        <f>C13-C22-C38-C44</f>
        <v>96786.342040000076</v>
      </c>
      <c r="D40" s="23"/>
      <c r="F40" s="3"/>
    </row>
    <row r="41" spans="1:7" ht="33.75" customHeight="1" x14ac:dyDescent="0.25">
      <c r="A41" s="137" t="s">
        <v>56</v>
      </c>
      <c r="B41" s="138"/>
      <c r="C41" s="138"/>
      <c r="D41" s="139"/>
      <c r="F41" s="3"/>
    </row>
    <row r="42" spans="1:7" ht="32.25" customHeight="1" x14ac:dyDescent="0.25">
      <c r="A42" s="25" t="s">
        <v>55</v>
      </c>
      <c r="B42" s="22">
        <v>12026.2</v>
      </c>
      <c r="C42" s="22">
        <f>B42*12</f>
        <v>144314.40000000002</v>
      </c>
      <c r="D42" s="26"/>
    </row>
    <row r="43" spans="1:7" ht="32.25" customHeight="1" x14ac:dyDescent="0.25">
      <c r="A43" s="29" t="s">
        <v>42</v>
      </c>
      <c r="B43" s="27">
        <f>B11*1/100</f>
        <v>1865.6838300000004</v>
      </c>
      <c r="C43" s="27">
        <f>B43*12</f>
        <v>22388.205960000007</v>
      </c>
      <c r="D43" s="28"/>
    </row>
    <row r="44" spans="1:7" ht="27.75" customHeight="1" x14ac:dyDescent="0.25">
      <c r="A44" s="31" t="s">
        <v>43</v>
      </c>
      <c r="B44" s="32">
        <f>SUM(B42:B43)</f>
        <v>13891.883830000001</v>
      </c>
      <c r="C44" s="32">
        <f>SUM(C42:C43)</f>
        <v>166702.60596000002</v>
      </c>
      <c r="D44" s="33"/>
    </row>
    <row r="45" spans="1:7" ht="77.25" customHeight="1" x14ac:dyDescent="0.25">
      <c r="A45" s="8" t="s">
        <v>64</v>
      </c>
      <c r="B45" s="9">
        <v>29469</v>
      </c>
      <c r="C45" s="9">
        <f>B45*12</f>
        <v>353628</v>
      </c>
      <c r="D45" s="7" t="s">
        <v>65</v>
      </c>
    </row>
  </sheetData>
  <mergeCells count="12">
    <mergeCell ref="B2:D2"/>
    <mergeCell ref="B3:D3"/>
    <mergeCell ref="B4:D4"/>
    <mergeCell ref="B5:D5"/>
    <mergeCell ref="B6:D6"/>
    <mergeCell ref="A41:D41"/>
    <mergeCell ref="A14:D14"/>
    <mergeCell ref="A8:D8"/>
    <mergeCell ref="A9:D9"/>
    <mergeCell ref="A15:D15"/>
    <mergeCell ref="A23:D23"/>
    <mergeCell ref="A39:D39"/>
  </mergeCells>
  <pageMargins left="0.70866141732283472" right="0.70866141732283472" top="0.39370078740157483" bottom="0.74803149606299213" header="0.31496062992125984" footer="0.31496062992125984"/>
  <pageSetup paperSize="9" scale="85" fitToHeight="0" orientation="portrait" verticalDpi="4294967295" r:id="rId1"/>
  <ignoredErrors>
    <ignoredError sqref="C4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G26" sqref="G26"/>
    </sheetView>
  </sheetViews>
  <sheetFormatPr defaultColWidth="11" defaultRowHeight="15.75" x14ac:dyDescent="0.25"/>
  <cols>
    <col min="1" max="1" width="3.5" customWidth="1"/>
    <col min="2" max="2" width="29" customWidth="1"/>
  </cols>
  <sheetData>
    <row r="1" spans="1:7" x14ac:dyDescent="0.25">
      <c r="A1" s="149" t="s">
        <v>9</v>
      </c>
      <c r="B1" s="149"/>
      <c r="C1" s="149"/>
      <c r="D1" s="149"/>
    </row>
    <row r="2" spans="1:7" ht="31.5" x14ac:dyDescent="0.25">
      <c r="A2" s="1" t="s">
        <v>10</v>
      </c>
      <c r="B2" s="1" t="s">
        <v>11</v>
      </c>
      <c r="C2" s="1"/>
      <c r="D2" s="1"/>
    </row>
    <row r="3" spans="1:7" x14ac:dyDescent="0.25">
      <c r="A3" s="1" t="s">
        <v>12</v>
      </c>
      <c r="B3" s="1" t="s">
        <v>13</v>
      </c>
      <c r="C3" s="1"/>
      <c r="D3" s="1"/>
    </row>
    <row r="4" spans="1:7" ht="31.5" x14ac:dyDescent="0.25">
      <c r="A4" s="1" t="s">
        <v>14</v>
      </c>
      <c r="B4" s="1" t="s">
        <v>15</v>
      </c>
      <c r="C4" s="1"/>
      <c r="D4" s="1"/>
    </row>
    <row r="5" spans="1:7" ht="47.25" x14ac:dyDescent="0.25">
      <c r="A5" s="1" t="s">
        <v>16</v>
      </c>
      <c r="B5" s="1" t="s">
        <v>17</v>
      </c>
      <c r="C5" s="1"/>
      <c r="D5" s="1"/>
      <c r="G5" t="s">
        <v>37</v>
      </c>
    </row>
    <row r="6" spans="1:7" x14ac:dyDescent="0.25">
      <c r="A6" s="1" t="s">
        <v>18</v>
      </c>
      <c r="B6" s="1" t="s">
        <v>19</v>
      </c>
      <c r="C6" s="1"/>
      <c r="D6" s="1"/>
    </row>
    <row r="7" spans="1:7" ht="31.5" x14ac:dyDescent="0.25">
      <c r="A7" s="1" t="s">
        <v>20</v>
      </c>
      <c r="B7" s="1" t="s">
        <v>21</v>
      </c>
      <c r="C7" s="1"/>
      <c r="D7" s="1"/>
    </row>
    <row r="8" spans="1:7" ht="47.25" x14ac:dyDescent="0.25">
      <c r="A8" s="1" t="s">
        <v>22</v>
      </c>
      <c r="B8" s="1" t="s">
        <v>23</v>
      </c>
      <c r="C8" s="1"/>
      <c r="D8" s="1"/>
    </row>
    <row r="9" spans="1:7" x14ac:dyDescent="0.25">
      <c r="A9" s="1" t="s">
        <v>24</v>
      </c>
      <c r="B9" s="1" t="s">
        <v>25</v>
      </c>
      <c r="C9" s="1"/>
      <c r="D9" s="1"/>
    </row>
    <row r="10" spans="1:7" ht="47.25" x14ac:dyDescent="0.25">
      <c r="A10" s="1" t="s">
        <v>26</v>
      </c>
      <c r="B10" s="1" t="s">
        <v>27</v>
      </c>
      <c r="C10" s="1"/>
      <c r="D10" s="1"/>
    </row>
    <row r="11" spans="1:7" ht="31.5" x14ac:dyDescent="0.25">
      <c r="A11" s="1" t="s">
        <v>28</v>
      </c>
      <c r="B11" s="1" t="s">
        <v>29</v>
      </c>
      <c r="C11" s="1"/>
      <c r="D11" s="1"/>
    </row>
    <row r="12" spans="1:7" ht="31.5" x14ac:dyDescent="0.25">
      <c r="A12" s="1" t="s">
        <v>30</v>
      </c>
      <c r="B12" s="1" t="s">
        <v>31</v>
      </c>
      <c r="C12" s="1"/>
      <c r="D12" s="1"/>
    </row>
    <row r="13" spans="1:7" x14ac:dyDescent="0.25">
      <c r="A13" s="1" t="s">
        <v>32</v>
      </c>
      <c r="B13" s="1" t="s">
        <v>33</v>
      </c>
      <c r="C13" s="1"/>
      <c r="D13" s="1"/>
    </row>
    <row r="14" spans="1:7" ht="31.5" x14ac:dyDescent="0.25">
      <c r="A14" s="1" t="s">
        <v>34</v>
      </c>
      <c r="B14" s="1" t="s">
        <v>35</v>
      </c>
      <c r="C14" s="1"/>
      <c r="D14" s="1"/>
    </row>
    <row r="15" spans="1:7" x14ac:dyDescent="0.25">
      <c r="A15" s="1" t="s">
        <v>36</v>
      </c>
      <c r="B15" s="1"/>
      <c r="C15" s="1"/>
      <c r="D15" s="1"/>
    </row>
  </sheetData>
  <mergeCells count="1">
    <mergeCell ref="A1:D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J46"/>
  <sheetViews>
    <sheetView view="pageBreakPreview" zoomScaleNormal="100" zoomScaleSheetLayoutView="100" workbookViewId="0">
      <selection activeCell="G21" sqref="G21"/>
    </sheetView>
  </sheetViews>
  <sheetFormatPr defaultColWidth="11" defaultRowHeight="15.75" x14ac:dyDescent="0.25"/>
  <cols>
    <col min="3" max="3" width="11" customWidth="1"/>
    <col min="4" max="4" width="47.875" style="5" customWidth="1"/>
    <col min="5" max="5" width="17.875" customWidth="1"/>
    <col min="6" max="6" width="17.375" customWidth="1"/>
    <col min="7" max="7" width="21" customWidth="1"/>
    <col min="8" max="8" width="12.25" customWidth="1"/>
    <col min="9" max="9" width="8.75" customWidth="1"/>
  </cols>
  <sheetData>
    <row r="1" spans="4:8" ht="27.75" customHeight="1" x14ac:dyDescent="0.35">
      <c r="D1" s="42"/>
      <c r="E1" s="43"/>
      <c r="F1" s="43"/>
      <c r="G1" s="43" t="s">
        <v>69</v>
      </c>
      <c r="H1" s="44"/>
    </row>
    <row r="2" spans="4:8" ht="27.75" customHeight="1" x14ac:dyDescent="0.35">
      <c r="D2" s="42"/>
      <c r="E2" s="153" t="s">
        <v>70</v>
      </c>
      <c r="F2" s="153"/>
      <c r="G2" s="153"/>
      <c r="H2" s="44"/>
    </row>
    <row r="3" spans="4:8" ht="27.75" customHeight="1" x14ac:dyDescent="0.35">
      <c r="D3" s="42"/>
      <c r="E3" s="153" t="s">
        <v>71</v>
      </c>
      <c r="F3" s="153"/>
      <c r="G3" s="153"/>
      <c r="H3" s="44"/>
    </row>
    <row r="4" spans="4:8" ht="27.75" customHeight="1" x14ac:dyDescent="0.35">
      <c r="D4" s="42"/>
      <c r="E4" s="153" t="s">
        <v>84</v>
      </c>
      <c r="F4" s="153"/>
      <c r="G4" s="153"/>
      <c r="H4" s="44"/>
    </row>
    <row r="5" spans="4:8" ht="27.75" customHeight="1" x14ac:dyDescent="0.35">
      <c r="D5" s="42"/>
      <c r="E5" s="153" t="s">
        <v>74</v>
      </c>
      <c r="F5" s="153"/>
      <c r="G5" s="153"/>
      <c r="H5" s="44"/>
    </row>
    <row r="6" spans="4:8" ht="27.75" customHeight="1" x14ac:dyDescent="0.35">
      <c r="D6" s="42"/>
      <c r="E6" s="153" t="s">
        <v>73</v>
      </c>
      <c r="F6" s="153"/>
      <c r="G6" s="153"/>
      <c r="H6" s="44"/>
    </row>
    <row r="7" spans="4:8" ht="27.75" customHeight="1" x14ac:dyDescent="0.35">
      <c r="D7" s="42"/>
      <c r="E7" s="43"/>
      <c r="F7" s="43"/>
      <c r="G7" s="45"/>
      <c r="H7" s="44"/>
    </row>
    <row r="8" spans="4:8" ht="93.75" customHeight="1" x14ac:dyDescent="0.35">
      <c r="D8" s="154" t="s">
        <v>83</v>
      </c>
      <c r="E8" s="155"/>
      <c r="F8" s="155"/>
      <c r="G8" s="156"/>
      <c r="H8" s="44"/>
    </row>
    <row r="9" spans="4:8" ht="27.75" customHeight="1" x14ac:dyDescent="0.35">
      <c r="D9" s="157" t="s">
        <v>45</v>
      </c>
      <c r="E9" s="157"/>
      <c r="F9" s="157"/>
      <c r="G9" s="157"/>
      <c r="H9" s="44"/>
    </row>
    <row r="10" spans="4:8" s="4" customFormat="1" ht="27.75" customHeight="1" x14ac:dyDescent="0.35">
      <c r="D10" s="47"/>
      <c r="E10" s="48" t="s">
        <v>38</v>
      </c>
      <c r="F10" s="48" t="s">
        <v>39</v>
      </c>
      <c r="G10" s="48" t="s">
        <v>40</v>
      </c>
      <c r="H10" s="49"/>
    </row>
    <row r="11" spans="4:8" s="4" customFormat="1" ht="39" customHeight="1" x14ac:dyDescent="0.35">
      <c r="D11" s="50" t="s">
        <v>54</v>
      </c>
      <c r="E11" s="51">
        <f>4649.1*40.13</f>
        <v>186568.38300000003</v>
      </c>
      <c r="F11" s="51">
        <f>E11*12</f>
        <v>2238820.5960000004</v>
      </c>
      <c r="G11" s="52"/>
      <c r="H11" s="49"/>
    </row>
    <row r="12" spans="4:8" ht="33.75" customHeight="1" x14ac:dyDescent="0.35">
      <c r="D12" s="53" t="s">
        <v>43</v>
      </c>
      <c r="E12" s="54">
        <f>SUM(E11:E11)</f>
        <v>186568.38300000003</v>
      </c>
      <c r="F12" s="54">
        <f>SUM(F11:F11)</f>
        <v>2238820.5960000004</v>
      </c>
      <c r="G12" s="55"/>
      <c r="H12" s="44"/>
    </row>
    <row r="13" spans="4:8" ht="39.75" customHeight="1" x14ac:dyDescent="0.35">
      <c r="D13" s="158" t="s">
        <v>82</v>
      </c>
      <c r="E13" s="158"/>
      <c r="F13" s="158"/>
      <c r="G13" s="158"/>
      <c r="H13" s="44"/>
    </row>
    <row r="14" spans="4:8" ht="27.75" customHeight="1" x14ac:dyDescent="0.35">
      <c r="D14" s="159" t="s">
        <v>0</v>
      </c>
      <c r="E14" s="159"/>
      <c r="F14" s="159"/>
      <c r="G14" s="159"/>
      <c r="H14" s="44"/>
    </row>
    <row r="15" spans="4:8" ht="41.25" customHeight="1" x14ac:dyDescent="0.35">
      <c r="D15" s="56" t="s">
        <v>60</v>
      </c>
      <c r="E15" s="51">
        <v>40230</v>
      </c>
      <c r="F15" s="51">
        <f>E15*12</f>
        <v>482760</v>
      </c>
      <c r="G15" s="57">
        <f>E15/$E$11*100</f>
        <v>21.56313913059963</v>
      </c>
      <c r="H15" s="44"/>
    </row>
    <row r="16" spans="4:8" ht="27.75" customHeight="1" x14ac:dyDescent="0.35">
      <c r="D16" s="58" t="s">
        <v>41</v>
      </c>
      <c r="E16" s="51">
        <f>E15*30.2%</f>
        <v>12149.46</v>
      </c>
      <c r="F16" s="51">
        <f>E16*12</f>
        <v>145793.51999999999</v>
      </c>
      <c r="G16" s="57">
        <f t="shared" ref="G16:G19" si="0">E16/$E$11*100</f>
        <v>6.5120680174410888</v>
      </c>
      <c r="H16" s="44"/>
    </row>
    <row r="17" spans="4:10" ht="25.5" customHeight="1" x14ac:dyDescent="0.35">
      <c r="D17" s="56" t="s">
        <v>1</v>
      </c>
      <c r="E17" s="51">
        <v>1200</v>
      </c>
      <c r="F17" s="51">
        <f t="shared" ref="F17:F20" si="1">E17*12</f>
        <v>14400</v>
      </c>
      <c r="G17" s="57">
        <f t="shared" si="0"/>
        <v>0.64319579807903449</v>
      </c>
      <c r="H17" s="44"/>
    </row>
    <row r="18" spans="4:10" ht="141" customHeight="1" x14ac:dyDescent="0.35">
      <c r="D18" s="56" t="s">
        <v>46</v>
      </c>
      <c r="E18" s="51">
        <v>7050</v>
      </c>
      <c r="F18" s="51">
        <f t="shared" si="1"/>
        <v>84600</v>
      </c>
      <c r="G18" s="57">
        <f t="shared" si="0"/>
        <v>3.7787753137143278</v>
      </c>
      <c r="H18" s="44"/>
      <c r="J18" s="6"/>
    </row>
    <row r="19" spans="4:10" ht="27.75" customHeight="1" x14ac:dyDescent="0.35">
      <c r="D19" s="58" t="s">
        <v>52</v>
      </c>
      <c r="E19" s="59">
        <v>20450</v>
      </c>
      <c r="F19" s="51">
        <f t="shared" si="1"/>
        <v>245400</v>
      </c>
      <c r="G19" s="57">
        <f t="shared" si="0"/>
        <v>10.961128392263547</v>
      </c>
      <c r="H19" s="44"/>
    </row>
    <row r="20" spans="4:10" ht="27.75" customHeight="1" x14ac:dyDescent="0.35">
      <c r="D20" s="58" t="s">
        <v>2</v>
      </c>
      <c r="E20" s="59">
        <v>8000</v>
      </c>
      <c r="F20" s="59">
        <f t="shared" si="1"/>
        <v>96000</v>
      </c>
      <c r="G20" s="57">
        <f>E20/$E$11*100</f>
        <v>4.287971987193564</v>
      </c>
      <c r="H20" s="44"/>
    </row>
    <row r="21" spans="4:10" ht="27.75" customHeight="1" x14ac:dyDescent="0.35">
      <c r="D21" s="60" t="s">
        <v>43</v>
      </c>
      <c r="E21" s="61">
        <f>SUM(E15:E20)</f>
        <v>89079.459999999992</v>
      </c>
      <c r="F21" s="61">
        <f>SUM(F15:F20)</f>
        <v>1068953.52</v>
      </c>
      <c r="G21" s="62">
        <f>SUM(G15:G20)</f>
        <v>47.746278639291191</v>
      </c>
      <c r="H21" s="44"/>
    </row>
    <row r="22" spans="4:10" s="2" customFormat="1" ht="27.75" customHeight="1" x14ac:dyDescent="0.35">
      <c r="D22" s="160" t="s">
        <v>3</v>
      </c>
      <c r="E22" s="161"/>
      <c r="F22" s="161"/>
      <c r="G22" s="161"/>
      <c r="H22" s="46"/>
    </row>
    <row r="23" spans="4:10" ht="32.25" customHeight="1" x14ac:dyDescent="0.35">
      <c r="D23" s="58" t="s">
        <v>75</v>
      </c>
      <c r="E23" s="51">
        <v>11800</v>
      </c>
      <c r="F23" s="51">
        <f>E23*12</f>
        <v>141600</v>
      </c>
      <c r="G23" s="57">
        <f>E23/$E$11*100</f>
        <v>6.3247586811105068</v>
      </c>
      <c r="H23" s="44"/>
    </row>
    <row r="24" spans="4:10" ht="48" customHeight="1" x14ac:dyDescent="0.35">
      <c r="D24" s="58" t="s">
        <v>76</v>
      </c>
      <c r="E24" s="51">
        <v>9700</v>
      </c>
      <c r="F24" s="51">
        <f>E24*12</f>
        <v>116400</v>
      </c>
      <c r="G24" s="57">
        <f t="shared" ref="G24:G37" si="2">E24/$E$11*100</f>
        <v>5.1991660344721957</v>
      </c>
      <c r="H24" s="44"/>
    </row>
    <row r="25" spans="4:10" ht="66" customHeight="1" x14ac:dyDescent="0.35">
      <c r="D25" s="50" t="s">
        <v>67</v>
      </c>
      <c r="E25" s="51">
        <v>18100</v>
      </c>
      <c r="F25" s="51">
        <f>E25*12</f>
        <v>217200</v>
      </c>
      <c r="G25" s="57">
        <f t="shared" ref="G25" si="3">E25/$E$11*100</f>
        <v>9.7015366210254381</v>
      </c>
      <c r="H25" s="44"/>
    </row>
    <row r="26" spans="4:10" ht="46.5" customHeight="1" x14ac:dyDescent="0.35">
      <c r="D26" s="58" t="s">
        <v>77</v>
      </c>
      <c r="E26" s="51">
        <f>F26/12</f>
        <v>3286.806</v>
      </c>
      <c r="F26" s="51">
        <f>1724*18+(31032*27.1/100)</f>
        <v>39441.671999999999</v>
      </c>
      <c r="G26" s="57">
        <f t="shared" si="2"/>
        <v>1.7617165069174661</v>
      </c>
      <c r="H26" s="44" t="s">
        <v>78</v>
      </c>
    </row>
    <row r="27" spans="4:10" ht="69.75" customHeight="1" x14ac:dyDescent="0.35">
      <c r="D27" s="58" t="s">
        <v>66</v>
      </c>
      <c r="E27" s="51">
        <v>10000</v>
      </c>
      <c r="F27" s="51">
        <f>E27*12</f>
        <v>120000</v>
      </c>
      <c r="G27" s="57">
        <f t="shared" si="2"/>
        <v>5.3599649839919543</v>
      </c>
      <c r="H27" s="44"/>
    </row>
    <row r="28" spans="4:10" ht="137.25" customHeight="1" x14ac:dyDescent="0.35">
      <c r="D28" s="56" t="s">
        <v>81</v>
      </c>
      <c r="E28" s="51">
        <v>6300</v>
      </c>
      <c r="F28" s="51">
        <f t="shared" ref="F28" si="4">E28*12</f>
        <v>75600</v>
      </c>
      <c r="G28" s="57">
        <f t="shared" si="2"/>
        <v>3.3767779399149314</v>
      </c>
      <c r="H28" s="44"/>
      <c r="I28" s="39"/>
    </row>
    <row r="29" spans="4:10" ht="21.75" customHeight="1" x14ac:dyDescent="0.35">
      <c r="D29" s="56" t="s">
        <v>4</v>
      </c>
      <c r="E29" s="51">
        <v>10500</v>
      </c>
      <c r="F29" s="51">
        <f>E29*12</f>
        <v>126000</v>
      </c>
      <c r="G29" s="57">
        <f t="shared" si="2"/>
        <v>5.6279632331915517</v>
      </c>
      <c r="H29" s="44"/>
      <c r="I29" s="39"/>
    </row>
    <row r="30" spans="4:10" ht="42.75" customHeight="1" x14ac:dyDescent="0.35">
      <c r="D30" s="56" t="s">
        <v>47</v>
      </c>
      <c r="E30" s="51">
        <v>1200</v>
      </c>
      <c r="F30" s="51">
        <f>E30*12</f>
        <v>14400</v>
      </c>
      <c r="G30" s="57">
        <f t="shared" si="2"/>
        <v>0.64319579807903449</v>
      </c>
      <c r="H30" s="44"/>
      <c r="I30" s="40"/>
    </row>
    <row r="31" spans="4:10" ht="39" customHeight="1" x14ac:dyDescent="0.35">
      <c r="D31" s="58" t="s">
        <v>49</v>
      </c>
      <c r="E31" s="51">
        <v>4166.6665999999996</v>
      </c>
      <c r="F31" s="51">
        <v>50000</v>
      </c>
      <c r="G31" s="57">
        <f t="shared" si="2"/>
        <v>2.2333187075968808</v>
      </c>
      <c r="H31" s="44"/>
    </row>
    <row r="32" spans="4:10" ht="42.75" customHeight="1" x14ac:dyDescent="0.35">
      <c r="D32" s="56" t="s">
        <v>51</v>
      </c>
      <c r="E32" s="51">
        <v>3100</v>
      </c>
      <c r="F32" s="51">
        <f t="shared" ref="F32:F37" si="5">E32*12</f>
        <v>37200</v>
      </c>
      <c r="G32" s="57">
        <f t="shared" si="2"/>
        <v>1.6615891450375058</v>
      </c>
      <c r="H32" s="44"/>
    </row>
    <row r="33" spans="4:10" ht="34.5" customHeight="1" x14ac:dyDescent="0.35">
      <c r="D33" s="63" t="s">
        <v>80</v>
      </c>
      <c r="E33" s="51">
        <v>1000</v>
      </c>
      <c r="F33" s="51">
        <f t="shared" si="5"/>
        <v>12000</v>
      </c>
      <c r="G33" s="57">
        <f t="shared" si="2"/>
        <v>0.5359964983991955</v>
      </c>
      <c r="H33" s="44"/>
    </row>
    <row r="34" spans="4:10" ht="30" customHeight="1" x14ac:dyDescent="0.35">
      <c r="D34" s="56" t="s">
        <v>5</v>
      </c>
      <c r="E34" s="51">
        <v>600</v>
      </c>
      <c r="F34" s="51">
        <f t="shared" si="5"/>
        <v>7200</v>
      </c>
      <c r="G34" s="57">
        <f t="shared" si="2"/>
        <v>0.32159789903951724</v>
      </c>
      <c r="H34" s="44"/>
    </row>
    <row r="35" spans="4:10" ht="42" customHeight="1" x14ac:dyDescent="0.35">
      <c r="D35" s="56" t="s">
        <v>57</v>
      </c>
      <c r="E35" s="51">
        <v>4300</v>
      </c>
      <c r="F35" s="51">
        <f t="shared" si="5"/>
        <v>51600</v>
      </c>
      <c r="G35" s="57">
        <f t="shared" si="2"/>
        <v>2.3047849431165406</v>
      </c>
      <c r="H35" s="44"/>
    </row>
    <row r="36" spans="4:10" ht="41.25" customHeight="1" x14ac:dyDescent="0.35">
      <c r="D36" s="56" t="s">
        <v>58</v>
      </c>
      <c r="E36" s="51">
        <v>1200</v>
      </c>
      <c r="F36" s="51">
        <f t="shared" si="5"/>
        <v>14400</v>
      </c>
      <c r="G36" s="57">
        <f t="shared" si="2"/>
        <v>0.64319579807903449</v>
      </c>
      <c r="H36" s="44"/>
    </row>
    <row r="37" spans="4:10" ht="27.75" customHeight="1" x14ac:dyDescent="0.35">
      <c r="D37" s="56" t="s">
        <v>59</v>
      </c>
      <c r="E37" s="51">
        <v>600</v>
      </c>
      <c r="F37" s="51">
        <f t="shared" si="5"/>
        <v>7200</v>
      </c>
      <c r="G37" s="57">
        <f t="shared" si="2"/>
        <v>0.32159789903951724</v>
      </c>
      <c r="H37" s="44"/>
    </row>
    <row r="38" spans="4:10" ht="27.75" customHeight="1" x14ac:dyDescent="0.35">
      <c r="D38" s="60" t="s">
        <v>43</v>
      </c>
      <c r="E38" s="61">
        <f>SUM(E23:E37)</f>
        <v>85853.472599999994</v>
      </c>
      <c r="F38" s="61">
        <f>SUM(F23:F37)</f>
        <v>1030241.672</v>
      </c>
      <c r="G38" s="62">
        <f>SUM(G23:G37)</f>
        <v>46.017160689011263</v>
      </c>
      <c r="H38" s="44"/>
    </row>
    <row r="39" spans="4:10" ht="27.75" customHeight="1" x14ac:dyDescent="0.35">
      <c r="D39" s="160" t="s">
        <v>6</v>
      </c>
      <c r="E39" s="161"/>
      <c r="F39" s="161"/>
      <c r="G39" s="161"/>
      <c r="H39" s="44"/>
      <c r="J39" s="39"/>
    </row>
    <row r="40" spans="4:10" ht="41.25" customHeight="1" x14ac:dyDescent="0.35">
      <c r="D40" s="63" t="s">
        <v>7</v>
      </c>
      <c r="E40" s="51">
        <f>E11-(E21+E38+E42)</f>
        <v>9769.7665700000362</v>
      </c>
      <c r="F40" s="51">
        <f>E40*12</f>
        <v>117237.19884000043</v>
      </c>
      <c r="G40" s="57">
        <f t="shared" ref="G40" si="6">E40/$E$11*100</f>
        <v>5.2365606716975375</v>
      </c>
      <c r="H40" s="44"/>
      <c r="I40" s="3"/>
    </row>
    <row r="41" spans="4:10" ht="33.75" customHeight="1" x14ac:dyDescent="0.35">
      <c r="D41" s="150" t="s">
        <v>79</v>
      </c>
      <c r="E41" s="151"/>
      <c r="F41" s="151"/>
      <c r="G41" s="152"/>
      <c r="H41" s="44"/>
      <c r="I41" s="3"/>
    </row>
    <row r="42" spans="4:10" ht="45.75" customHeight="1" x14ac:dyDescent="0.35">
      <c r="D42" s="64" t="s">
        <v>42</v>
      </c>
      <c r="E42" s="59">
        <f>E11*1/100</f>
        <v>1865.6838300000004</v>
      </c>
      <c r="F42" s="59">
        <f>E42*12</f>
        <v>22388.205960000007</v>
      </c>
      <c r="G42" s="57">
        <f t="shared" ref="G42" si="7">E42/$E$11*100</f>
        <v>1</v>
      </c>
      <c r="H42" s="44"/>
    </row>
    <row r="43" spans="4:10" ht="27.75" customHeight="1" x14ac:dyDescent="0.35">
      <c r="D43" s="65" t="s">
        <v>43</v>
      </c>
      <c r="E43" s="66">
        <f>E21+E38+E42+E40</f>
        <v>186568.38300000003</v>
      </c>
      <c r="F43" s="66">
        <f>F21+F38+F42+F40</f>
        <v>2238820.5968000004</v>
      </c>
      <c r="G43" s="66">
        <f>G21+G38+G42+G40</f>
        <v>99.999999999999986</v>
      </c>
      <c r="H43" s="44"/>
    </row>
    <row r="44" spans="4:10" ht="23.25" x14ac:dyDescent="0.35">
      <c r="D44" s="42"/>
      <c r="E44" s="46"/>
      <c r="F44" s="46"/>
      <c r="G44" s="46"/>
      <c r="H44" s="44"/>
    </row>
    <row r="45" spans="4:10" ht="23.25" x14ac:dyDescent="0.35">
      <c r="D45" s="42"/>
      <c r="E45" s="46"/>
      <c r="F45" s="46"/>
      <c r="G45" s="46"/>
      <c r="H45" s="44"/>
    </row>
    <row r="46" spans="4:10" ht="23.25" x14ac:dyDescent="0.35">
      <c r="D46" s="42"/>
      <c r="E46" s="67">
        <f>E43-E12</f>
        <v>0</v>
      </c>
      <c r="F46" s="67">
        <f>F43-F12</f>
        <v>8.0000003799796104E-4</v>
      </c>
      <c r="G46" s="46"/>
      <c r="H46" s="44"/>
    </row>
  </sheetData>
  <mergeCells count="12">
    <mergeCell ref="D41:G41"/>
    <mergeCell ref="E2:G2"/>
    <mergeCell ref="E3:G3"/>
    <mergeCell ref="E4:G4"/>
    <mergeCell ref="E5:G5"/>
    <mergeCell ref="E6:G6"/>
    <mergeCell ref="D8:G8"/>
    <mergeCell ref="D9:G9"/>
    <mergeCell ref="D13:G13"/>
    <mergeCell ref="D14:G14"/>
    <mergeCell ref="D22:G22"/>
    <mergeCell ref="D39:G39"/>
  </mergeCells>
  <pageMargins left="0.25" right="0.25" top="0.75" bottom="0.75" header="0.3" footer="0.3"/>
  <pageSetup paperSize="9" scale="78" fitToHeight="0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zoomScaleNormal="100" zoomScaleSheetLayoutView="100" workbookViewId="0">
      <pane xSplit="1" ySplit="10" topLeftCell="B44" activePane="bottomRight" state="frozen"/>
      <selection pane="topRight" activeCell="B1" sqref="B1"/>
      <selection pane="bottomLeft" activeCell="A11" sqref="A11"/>
      <selection pane="bottomRight" activeCell="A14" sqref="A14:D14"/>
    </sheetView>
  </sheetViews>
  <sheetFormatPr defaultColWidth="11" defaultRowHeight="18.75" x14ac:dyDescent="0.3"/>
  <cols>
    <col min="1" max="1" width="47.875" style="5" customWidth="1"/>
    <col min="2" max="2" width="17.875" customWidth="1"/>
    <col min="3" max="3" width="17.375" customWidth="1"/>
    <col min="4" max="4" width="21" customWidth="1"/>
    <col min="5" max="5" width="13.375" style="84" customWidth="1"/>
    <col min="6" max="6" width="16.125" style="84" customWidth="1"/>
    <col min="7" max="7" width="16.625" style="84" customWidth="1"/>
    <col min="8" max="8" width="15.5" style="84" customWidth="1"/>
    <col min="9" max="9" width="15.125" style="84" customWidth="1"/>
    <col min="10" max="10" width="13.875" style="84" customWidth="1"/>
    <col min="11" max="11" width="15" style="84" customWidth="1"/>
    <col min="12" max="12" width="13.5" style="84" customWidth="1"/>
    <col min="13" max="13" width="13.875" style="84" customWidth="1"/>
    <col min="14" max="16" width="12.25" style="84" bestFit="1" customWidth="1"/>
    <col min="17" max="17" width="13.75" customWidth="1"/>
    <col min="18" max="18" width="12.25" style="98" bestFit="1" customWidth="1"/>
  </cols>
  <sheetData>
    <row r="1" spans="1:19" ht="14.25" customHeight="1" x14ac:dyDescent="0.35">
      <c r="A1" s="42"/>
      <c r="B1" s="43"/>
      <c r="C1" s="43"/>
      <c r="D1" s="43" t="s">
        <v>69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9" ht="14.25" customHeight="1" x14ac:dyDescent="0.35">
      <c r="A2" s="42"/>
      <c r="B2" s="153" t="s">
        <v>70</v>
      </c>
      <c r="C2" s="153"/>
      <c r="D2" s="153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9" ht="14.25" customHeight="1" x14ac:dyDescent="0.35">
      <c r="A3" s="42"/>
      <c r="B3" s="153" t="s">
        <v>71</v>
      </c>
      <c r="C3" s="153"/>
      <c r="D3" s="153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1:19" ht="14.25" customHeight="1" x14ac:dyDescent="0.35">
      <c r="A4" s="42"/>
      <c r="B4" s="153" t="s">
        <v>84</v>
      </c>
      <c r="C4" s="153"/>
      <c r="D4" s="153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ht="14.25" customHeight="1" x14ac:dyDescent="0.35">
      <c r="A5" s="42"/>
      <c r="B5" s="153" t="s">
        <v>74</v>
      </c>
      <c r="C5" s="153"/>
      <c r="D5" s="153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4.25" customHeight="1" x14ac:dyDescent="0.35">
      <c r="A6" s="42"/>
      <c r="B6" s="153" t="s">
        <v>73</v>
      </c>
      <c r="C6" s="153"/>
      <c r="D6" s="153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4.25" customHeight="1" x14ac:dyDescent="0.35">
      <c r="A7" s="42"/>
      <c r="B7" s="43"/>
      <c r="C7" s="43"/>
      <c r="D7" s="45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45.75" customHeight="1" x14ac:dyDescent="0.25">
      <c r="A8" s="164" t="s">
        <v>83</v>
      </c>
      <c r="B8" s="164"/>
      <c r="C8" s="164"/>
      <c r="D8" s="164"/>
      <c r="E8" s="73" t="s">
        <v>85</v>
      </c>
      <c r="F8" s="73" t="s">
        <v>86</v>
      </c>
      <c r="G8" s="73" t="s">
        <v>87</v>
      </c>
      <c r="H8" s="73" t="s">
        <v>88</v>
      </c>
      <c r="I8" s="73" t="s">
        <v>89</v>
      </c>
      <c r="J8" s="73" t="s">
        <v>90</v>
      </c>
      <c r="K8" s="73" t="s">
        <v>91</v>
      </c>
      <c r="L8" s="73" t="s">
        <v>92</v>
      </c>
      <c r="M8" s="73" t="s">
        <v>93</v>
      </c>
      <c r="N8" s="73" t="s">
        <v>94</v>
      </c>
      <c r="O8" s="73" t="s">
        <v>95</v>
      </c>
      <c r="P8" s="73" t="s">
        <v>96</v>
      </c>
      <c r="Q8" s="60" t="s">
        <v>97</v>
      </c>
    </row>
    <row r="9" spans="1:19" ht="27.75" customHeight="1" x14ac:dyDescent="0.35">
      <c r="A9" s="157" t="s">
        <v>45</v>
      </c>
      <c r="B9" s="157"/>
      <c r="C9" s="157"/>
      <c r="D9" s="157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68"/>
    </row>
    <row r="10" spans="1:19" s="4" customFormat="1" ht="27.75" customHeight="1" x14ac:dyDescent="0.25">
      <c r="A10" s="47"/>
      <c r="B10" s="48" t="s">
        <v>38</v>
      </c>
      <c r="C10" s="48" t="s">
        <v>39</v>
      </c>
      <c r="D10" s="48" t="s">
        <v>40</v>
      </c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69"/>
      <c r="R10" s="99"/>
    </row>
    <row r="11" spans="1:19" s="4" customFormat="1" ht="39" customHeight="1" x14ac:dyDescent="0.25">
      <c r="A11" s="50" t="s">
        <v>54</v>
      </c>
      <c r="B11" s="51">
        <f>4649.1*40.13</f>
        <v>186568.38300000003</v>
      </c>
      <c r="C11" s="51">
        <v>2238820.6</v>
      </c>
      <c r="D11" s="52"/>
      <c r="E11" s="76">
        <v>186568.53</v>
      </c>
      <c r="F11" s="76">
        <v>186568.53</v>
      </c>
      <c r="G11" s="76">
        <v>186568.53</v>
      </c>
      <c r="H11" s="76">
        <v>186568.53</v>
      </c>
      <c r="I11" s="76">
        <v>186568.53</v>
      </c>
      <c r="J11" s="76">
        <v>186568.53</v>
      </c>
      <c r="K11" s="76">
        <v>186568.53</v>
      </c>
      <c r="L11" s="76">
        <v>186568.53</v>
      </c>
      <c r="M11" s="76">
        <v>186568.53</v>
      </c>
      <c r="N11" s="76">
        <v>186568.53</v>
      </c>
      <c r="O11" s="96">
        <v>186568.53</v>
      </c>
      <c r="P11" s="96">
        <v>186568.53</v>
      </c>
      <c r="Q11" s="69">
        <f>SUM(E11:P11)</f>
        <v>2238822.36</v>
      </c>
      <c r="R11" s="99">
        <f>C11-Q11</f>
        <v>-1.7599999997764826</v>
      </c>
    </row>
    <row r="12" spans="1:19" ht="33.75" customHeight="1" x14ac:dyDescent="0.25">
      <c r="A12" s="53" t="s">
        <v>43</v>
      </c>
      <c r="B12" s="54">
        <f>SUM(B11:B11)</f>
        <v>186568.38300000003</v>
      </c>
      <c r="C12" s="54">
        <f>SUM(C11:C11)</f>
        <v>2238820.6</v>
      </c>
      <c r="D12" s="55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68"/>
      <c r="R12" s="99"/>
    </row>
    <row r="13" spans="1:19" ht="39.75" customHeight="1" x14ac:dyDescent="0.35">
      <c r="A13" s="158" t="s">
        <v>82</v>
      </c>
      <c r="B13" s="158"/>
      <c r="C13" s="158"/>
      <c r="D13" s="15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68"/>
      <c r="R13" s="99"/>
    </row>
    <row r="14" spans="1:19" ht="27.75" customHeight="1" x14ac:dyDescent="0.35">
      <c r="A14" s="159" t="s">
        <v>0</v>
      </c>
      <c r="B14" s="159"/>
      <c r="C14" s="159"/>
      <c r="D14" s="15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68"/>
      <c r="R14" s="99"/>
    </row>
    <row r="15" spans="1:19" ht="41.25" customHeight="1" x14ac:dyDescent="0.25">
      <c r="A15" s="56" t="s">
        <v>60</v>
      </c>
      <c r="B15" s="51">
        <v>40230</v>
      </c>
      <c r="C15" s="51">
        <f>B15*12</f>
        <v>482760</v>
      </c>
      <c r="D15" s="57">
        <f>B15/$B$11*100</f>
        <v>21.56313913059963</v>
      </c>
      <c r="E15" s="80">
        <v>40230</v>
      </c>
      <c r="F15" s="80">
        <v>40230</v>
      </c>
      <c r="G15" s="80">
        <v>40230</v>
      </c>
      <c r="H15" s="80">
        <v>40230</v>
      </c>
      <c r="I15" s="80">
        <v>40230</v>
      </c>
      <c r="J15" s="80">
        <v>40230</v>
      </c>
      <c r="K15" s="80">
        <v>40230</v>
      </c>
      <c r="L15" s="80">
        <v>40230</v>
      </c>
      <c r="M15" s="80">
        <v>40230</v>
      </c>
      <c r="N15" s="80">
        <v>40230</v>
      </c>
      <c r="O15" s="80">
        <v>40230</v>
      </c>
      <c r="P15" s="80">
        <v>40230</v>
      </c>
      <c r="Q15" s="69">
        <f>SUM(E15:P15)</f>
        <v>482760</v>
      </c>
      <c r="R15" s="99">
        <f t="shared" ref="R15:R42" si="0">C15-Q15</f>
        <v>0</v>
      </c>
      <c r="S15" t="s">
        <v>100</v>
      </c>
    </row>
    <row r="16" spans="1:19" ht="27.75" customHeight="1" x14ac:dyDescent="0.25">
      <c r="A16" s="58" t="s">
        <v>41</v>
      </c>
      <c r="B16" s="51">
        <f>B15*30.2%</f>
        <v>12149.46</v>
      </c>
      <c r="C16" s="51">
        <f>B16*12</f>
        <v>145793.51999999999</v>
      </c>
      <c r="D16" s="57">
        <f t="shared" ref="D16:D19" si="1">B16/$B$11*100</f>
        <v>6.5120680174410888</v>
      </c>
      <c r="E16" s="80">
        <f>12069+80.46</f>
        <v>12149.46</v>
      </c>
      <c r="F16" s="80">
        <f t="shared" ref="F16:N16" si="2">12069+80.46</f>
        <v>12149.46</v>
      </c>
      <c r="G16" s="80">
        <f t="shared" si="2"/>
        <v>12149.46</v>
      </c>
      <c r="H16" s="80">
        <f t="shared" si="2"/>
        <v>12149.46</v>
      </c>
      <c r="I16" s="80">
        <f t="shared" si="2"/>
        <v>12149.46</v>
      </c>
      <c r="J16" s="80">
        <f t="shared" si="2"/>
        <v>12149.46</v>
      </c>
      <c r="K16" s="80">
        <f t="shared" si="2"/>
        <v>12149.46</v>
      </c>
      <c r="L16" s="80">
        <f t="shared" si="2"/>
        <v>12149.46</v>
      </c>
      <c r="M16" s="80">
        <f t="shared" si="2"/>
        <v>12149.46</v>
      </c>
      <c r="N16" s="80">
        <f t="shared" si="2"/>
        <v>12149.46</v>
      </c>
      <c r="O16" s="80">
        <v>12149.46</v>
      </c>
      <c r="P16" s="80">
        <v>12149.46</v>
      </c>
      <c r="Q16" s="69">
        <f t="shared" ref="Q16:Q37" si="3">SUM(E16:P16)</f>
        <v>145793.51999999996</v>
      </c>
      <c r="R16" s="99">
        <f t="shared" si="0"/>
        <v>0</v>
      </c>
    </row>
    <row r="17" spans="1:19" ht="25.5" customHeight="1" x14ac:dyDescent="0.25">
      <c r="A17" s="87" t="s">
        <v>1</v>
      </c>
      <c r="B17" s="86">
        <v>1200</v>
      </c>
      <c r="C17" s="86">
        <f t="shared" ref="C17:C20" si="4">B17*12</f>
        <v>14400</v>
      </c>
      <c r="D17" s="88">
        <f t="shared" si="1"/>
        <v>0.64319579807903449</v>
      </c>
      <c r="E17" s="89">
        <v>398</v>
      </c>
      <c r="F17" s="89">
        <v>505.5</v>
      </c>
      <c r="G17" s="89">
        <v>1107.5999999999999</v>
      </c>
      <c r="H17" s="89">
        <v>876.46</v>
      </c>
      <c r="I17" s="89">
        <v>3548.21</v>
      </c>
      <c r="J17" s="89">
        <v>669.03</v>
      </c>
      <c r="K17" s="89">
        <v>689.57</v>
      </c>
      <c r="L17" s="89">
        <v>1267</v>
      </c>
      <c r="M17" s="89">
        <v>663.29</v>
      </c>
      <c r="N17" s="89">
        <v>1282.5</v>
      </c>
      <c r="O17" s="89">
        <v>893.75</v>
      </c>
      <c r="P17" s="89">
        <v>1628.13</v>
      </c>
      <c r="Q17" s="69">
        <f t="shared" si="3"/>
        <v>13529.04</v>
      </c>
      <c r="R17" s="99">
        <f t="shared" si="0"/>
        <v>870.95999999999913</v>
      </c>
      <c r="S17" t="s">
        <v>100</v>
      </c>
    </row>
    <row r="18" spans="1:19" ht="141" customHeight="1" x14ac:dyDescent="0.25">
      <c r="A18" s="56" t="s">
        <v>46</v>
      </c>
      <c r="B18" s="51">
        <v>7050</v>
      </c>
      <c r="C18" s="51">
        <f t="shared" si="4"/>
        <v>84600</v>
      </c>
      <c r="D18" s="57">
        <f t="shared" si="1"/>
        <v>3.7787753137143278</v>
      </c>
      <c r="E18" s="80">
        <v>4305.9799999999996</v>
      </c>
      <c r="F18" s="80">
        <v>12938.7</v>
      </c>
      <c r="G18" s="80">
        <v>14141.98</v>
      </c>
      <c r="H18" s="80">
        <v>5914.22</v>
      </c>
      <c r="I18" s="80">
        <v>8410.3799999999992</v>
      </c>
      <c r="J18" s="80">
        <v>4401.51</v>
      </c>
      <c r="K18" s="80">
        <v>4695.68</v>
      </c>
      <c r="L18" s="80">
        <v>4383.4399999999996</v>
      </c>
      <c r="M18" s="80">
        <v>4383.4399999999996</v>
      </c>
      <c r="N18" s="80">
        <v>11394.08</v>
      </c>
      <c r="O18" s="80">
        <v>4383.4399999999996</v>
      </c>
      <c r="P18" s="80">
        <v>4423.91</v>
      </c>
      <c r="Q18" s="69">
        <f t="shared" si="3"/>
        <v>83776.760000000009</v>
      </c>
      <c r="R18" s="99">
        <f t="shared" si="0"/>
        <v>823.23999999999069</v>
      </c>
      <c r="S18" t="s">
        <v>100</v>
      </c>
    </row>
    <row r="19" spans="1:19" ht="27.75" customHeight="1" x14ac:dyDescent="0.25">
      <c r="A19" s="58" t="s">
        <v>52</v>
      </c>
      <c r="B19" s="59">
        <v>20450</v>
      </c>
      <c r="C19" s="51">
        <f t="shared" si="4"/>
        <v>245400</v>
      </c>
      <c r="D19" s="57">
        <f t="shared" si="1"/>
        <v>10.961128392263547</v>
      </c>
      <c r="E19" s="80"/>
      <c r="F19" s="80">
        <v>24800</v>
      </c>
      <c r="G19" s="80">
        <v>22400</v>
      </c>
      <c r="H19" s="80">
        <v>20500</v>
      </c>
      <c r="I19" s="80">
        <v>16000</v>
      </c>
      <c r="J19" s="80">
        <v>18550</v>
      </c>
      <c r="K19" s="80">
        <v>21500</v>
      </c>
      <c r="L19" s="80">
        <v>19400</v>
      </c>
      <c r="M19" s="80">
        <v>16000</v>
      </c>
      <c r="N19" s="80">
        <v>22500</v>
      </c>
      <c r="O19" s="80">
        <v>22850</v>
      </c>
      <c r="P19" s="80">
        <v>40900</v>
      </c>
      <c r="Q19" s="69">
        <f>SUM(E19:P19)</f>
        <v>245400</v>
      </c>
      <c r="R19" s="99">
        <f t="shared" si="0"/>
        <v>0</v>
      </c>
      <c r="S19" t="s">
        <v>100</v>
      </c>
    </row>
    <row r="20" spans="1:19" ht="27.75" customHeight="1" x14ac:dyDescent="0.25">
      <c r="A20" s="58" t="s">
        <v>2</v>
      </c>
      <c r="B20" s="59">
        <v>8000</v>
      </c>
      <c r="C20" s="59">
        <f t="shared" si="4"/>
        <v>96000</v>
      </c>
      <c r="D20" s="57">
        <f>B20/$B$11*100</f>
        <v>4.287971987193564</v>
      </c>
      <c r="E20" s="80"/>
      <c r="F20" s="80"/>
      <c r="G20" s="80"/>
      <c r="H20" s="80"/>
      <c r="I20" s="80"/>
      <c r="J20" s="80"/>
      <c r="K20" s="80">
        <v>15000</v>
      </c>
      <c r="L20" s="80"/>
      <c r="M20" s="80"/>
      <c r="N20" s="80"/>
      <c r="O20" s="80"/>
      <c r="P20" s="85">
        <v>50000</v>
      </c>
      <c r="Q20" s="69">
        <f t="shared" si="3"/>
        <v>65000</v>
      </c>
      <c r="R20" s="99">
        <f t="shared" si="0"/>
        <v>31000</v>
      </c>
    </row>
    <row r="21" spans="1:19" ht="27.75" customHeight="1" x14ac:dyDescent="0.25">
      <c r="A21" s="60" t="s">
        <v>43</v>
      </c>
      <c r="B21" s="61">
        <f>SUM(B15:B20)</f>
        <v>89079.459999999992</v>
      </c>
      <c r="C21" s="61">
        <f>SUM(C15:C20)</f>
        <v>1068953.52</v>
      </c>
      <c r="D21" s="62">
        <f>SUM(D15:D20)</f>
        <v>47.746278639291191</v>
      </c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68"/>
      <c r="R21" s="99"/>
    </row>
    <row r="22" spans="1:19" s="2" customFormat="1" ht="27.75" customHeight="1" x14ac:dyDescent="0.35">
      <c r="A22" s="159" t="s">
        <v>3</v>
      </c>
      <c r="B22" s="159"/>
      <c r="C22" s="159"/>
      <c r="D22" s="15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69">
        <f t="shared" si="3"/>
        <v>0</v>
      </c>
      <c r="R22" s="99">
        <f t="shared" si="0"/>
        <v>0</v>
      </c>
    </row>
    <row r="23" spans="1:19" ht="32.25" customHeight="1" x14ac:dyDescent="0.25">
      <c r="A23" s="58" t="s">
        <v>75</v>
      </c>
      <c r="B23" s="51">
        <v>11800</v>
      </c>
      <c r="C23" s="51">
        <f>B23*12</f>
        <v>141600</v>
      </c>
      <c r="D23" s="57">
        <f>B23/$B$11*100</f>
        <v>6.3247586811105068</v>
      </c>
      <c r="E23" s="80">
        <v>11800</v>
      </c>
      <c r="F23" s="80">
        <v>11800</v>
      </c>
      <c r="G23" s="80">
        <v>11800</v>
      </c>
      <c r="H23" s="80">
        <v>11800</v>
      </c>
      <c r="I23" s="80">
        <v>11800</v>
      </c>
      <c r="J23" s="80">
        <v>11800</v>
      </c>
      <c r="K23" s="80">
        <v>11800</v>
      </c>
      <c r="L23" s="80">
        <v>11800</v>
      </c>
      <c r="M23" s="80">
        <v>11800</v>
      </c>
      <c r="N23" s="80">
        <v>11800</v>
      </c>
      <c r="O23" s="80">
        <v>11800</v>
      </c>
      <c r="P23" s="80">
        <v>11800</v>
      </c>
      <c r="Q23" s="69">
        <f t="shared" si="3"/>
        <v>141600</v>
      </c>
      <c r="R23" s="99">
        <f t="shared" si="0"/>
        <v>0</v>
      </c>
      <c r="S23" t="s">
        <v>100</v>
      </c>
    </row>
    <row r="24" spans="1:19" ht="48" customHeight="1" x14ac:dyDescent="0.25">
      <c r="A24" s="58" t="s">
        <v>76</v>
      </c>
      <c r="B24" s="51">
        <v>9700</v>
      </c>
      <c r="C24" s="51">
        <f>B24*12</f>
        <v>116400</v>
      </c>
      <c r="D24" s="57">
        <f t="shared" ref="D24:D37" si="5">B24/$B$11*100</f>
        <v>5.1991660344721957</v>
      </c>
      <c r="E24" s="80">
        <v>9700</v>
      </c>
      <c r="F24" s="80">
        <v>9700</v>
      </c>
      <c r="G24" s="80">
        <v>9700</v>
      </c>
      <c r="H24" s="80">
        <v>9700</v>
      </c>
      <c r="I24" s="80">
        <v>9700</v>
      </c>
      <c r="J24" s="80">
        <v>9700</v>
      </c>
      <c r="K24" s="80">
        <v>9700</v>
      </c>
      <c r="L24" s="80">
        <v>9700</v>
      </c>
      <c r="M24" s="80">
        <v>9700</v>
      </c>
      <c r="N24" s="80">
        <v>9700</v>
      </c>
      <c r="O24" s="80">
        <v>9700</v>
      </c>
      <c r="P24" s="80">
        <v>9700</v>
      </c>
      <c r="Q24" s="69">
        <f t="shared" si="3"/>
        <v>116400</v>
      </c>
      <c r="R24" s="99">
        <f t="shared" si="0"/>
        <v>0</v>
      </c>
      <c r="S24" t="s">
        <v>100</v>
      </c>
    </row>
    <row r="25" spans="1:19" ht="66" customHeight="1" x14ac:dyDescent="0.25">
      <c r="A25" s="50" t="s">
        <v>67</v>
      </c>
      <c r="B25" s="51">
        <v>18100</v>
      </c>
      <c r="C25" s="51">
        <f>B25*12</f>
        <v>217200</v>
      </c>
      <c r="D25" s="57">
        <f t="shared" si="5"/>
        <v>9.7015366210254381</v>
      </c>
      <c r="E25" s="80">
        <v>17100</v>
      </c>
      <c r="F25" s="80">
        <v>18100</v>
      </c>
      <c r="G25" s="80">
        <v>18100</v>
      </c>
      <c r="H25" s="80">
        <v>18100</v>
      </c>
      <c r="I25" s="80">
        <v>18100</v>
      </c>
      <c r="J25" s="80">
        <v>18100</v>
      </c>
      <c r="K25" s="80">
        <v>18100</v>
      </c>
      <c r="L25" s="80">
        <v>18100</v>
      </c>
      <c r="M25" s="80">
        <v>18100</v>
      </c>
      <c r="N25" s="80">
        <v>18100</v>
      </c>
      <c r="O25" s="80">
        <v>18100</v>
      </c>
      <c r="P25" s="80">
        <v>18100</v>
      </c>
      <c r="Q25" s="69">
        <f t="shared" si="3"/>
        <v>216200</v>
      </c>
      <c r="R25" s="99">
        <f t="shared" si="0"/>
        <v>1000</v>
      </c>
    </row>
    <row r="26" spans="1:19" ht="46.5" customHeight="1" x14ac:dyDescent="0.25">
      <c r="A26" s="58" t="s">
        <v>77</v>
      </c>
      <c r="B26" s="51">
        <f>C26/12</f>
        <v>3286.806</v>
      </c>
      <c r="C26" s="51">
        <f>1724*18+(31032*27.1/100)</f>
        <v>39441.671999999999</v>
      </c>
      <c r="D26" s="57">
        <f t="shared" si="5"/>
        <v>1.7617165069174661</v>
      </c>
      <c r="E26" s="80"/>
      <c r="F26" s="80">
        <v>2244.65</v>
      </c>
      <c r="G26" s="80">
        <v>2244.65</v>
      </c>
      <c r="H26" s="80"/>
      <c r="I26" s="80"/>
      <c r="J26" s="80"/>
      <c r="K26" s="80">
        <v>2244.65</v>
      </c>
      <c r="L26" s="80"/>
      <c r="M26" s="80">
        <v>2244.65</v>
      </c>
      <c r="N26" s="80"/>
      <c r="O26" s="80">
        <v>2244.65</v>
      </c>
      <c r="P26" s="80"/>
      <c r="Q26" s="69">
        <f t="shared" si="3"/>
        <v>11223.25</v>
      </c>
      <c r="R26" s="99">
        <f t="shared" si="0"/>
        <v>28218.421999999999</v>
      </c>
      <c r="S26" t="s">
        <v>100</v>
      </c>
    </row>
    <row r="27" spans="1:19" ht="69.75" customHeight="1" x14ac:dyDescent="0.25">
      <c r="A27" s="58" t="s">
        <v>66</v>
      </c>
      <c r="B27" s="51">
        <v>10000</v>
      </c>
      <c r="C27" s="51">
        <f>B27*12</f>
        <v>120000</v>
      </c>
      <c r="D27" s="57">
        <f t="shared" si="5"/>
        <v>5.3599649839919543</v>
      </c>
      <c r="E27" s="80">
        <v>6000</v>
      </c>
      <c r="F27" s="80"/>
      <c r="G27" s="80">
        <v>6000</v>
      </c>
      <c r="H27" s="80">
        <v>8400</v>
      </c>
      <c r="I27" s="80">
        <v>6000</v>
      </c>
      <c r="J27" s="80">
        <v>6000</v>
      </c>
      <c r="K27" s="80"/>
      <c r="L27" s="80">
        <v>6000</v>
      </c>
      <c r="M27" s="80"/>
      <c r="N27" s="80"/>
      <c r="O27" s="80">
        <v>6000</v>
      </c>
      <c r="P27" s="80">
        <v>6000</v>
      </c>
      <c r="Q27" s="69">
        <f t="shared" si="3"/>
        <v>50400</v>
      </c>
      <c r="R27" s="99">
        <f t="shared" si="0"/>
        <v>69600</v>
      </c>
    </row>
    <row r="28" spans="1:19" ht="137.25" customHeight="1" x14ac:dyDescent="0.25">
      <c r="A28" s="56" t="s">
        <v>81</v>
      </c>
      <c r="B28" s="51">
        <v>6300</v>
      </c>
      <c r="C28" s="51">
        <f t="shared" ref="C28" si="6">B28*12</f>
        <v>75600</v>
      </c>
      <c r="D28" s="57">
        <f t="shared" si="5"/>
        <v>3.3767779399149314</v>
      </c>
      <c r="E28" s="80"/>
      <c r="F28" s="80">
        <v>40170</v>
      </c>
      <c r="G28" s="80">
        <v>5489</v>
      </c>
      <c r="H28" s="80"/>
      <c r="I28" s="80">
        <v>510</v>
      </c>
      <c r="J28" s="80">
        <v>1269.7</v>
      </c>
      <c r="K28" s="80"/>
      <c r="L28" s="80">
        <v>7500</v>
      </c>
      <c r="M28" s="80">
        <v>2170</v>
      </c>
      <c r="N28" s="80">
        <v>5356</v>
      </c>
      <c r="O28" s="80">
        <v>200</v>
      </c>
      <c r="P28" s="80">
        <v>26265</v>
      </c>
      <c r="Q28" s="69">
        <f t="shared" si="3"/>
        <v>88929.7</v>
      </c>
      <c r="R28" s="99">
        <f t="shared" si="0"/>
        <v>-13329.699999999997</v>
      </c>
      <c r="S28" t="s">
        <v>100</v>
      </c>
    </row>
    <row r="29" spans="1:19" ht="21.75" customHeight="1" x14ac:dyDescent="0.25">
      <c r="A29" s="56" t="s">
        <v>4</v>
      </c>
      <c r="B29" s="51">
        <v>10500</v>
      </c>
      <c r="C29" s="51">
        <f>B29*12</f>
        <v>126000</v>
      </c>
      <c r="D29" s="57">
        <f t="shared" si="5"/>
        <v>5.6279632331915517</v>
      </c>
      <c r="E29" s="80">
        <v>10500</v>
      </c>
      <c r="F29" s="80">
        <v>10500</v>
      </c>
      <c r="G29" s="80">
        <v>10500</v>
      </c>
      <c r="H29" s="80">
        <v>12000</v>
      </c>
      <c r="I29" s="80">
        <v>12000</v>
      </c>
      <c r="J29" s="80">
        <v>12000</v>
      </c>
      <c r="K29" s="80">
        <v>12000</v>
      </c>
      <c r="L29" s="80">
        <v>12000</v>
      </c>
      <c r="M29" s="80">
        <v>12000</v>
      </c>
      <c r="N29" s="80">
        <v>12000</v>
      </c>
      <c r="O29" s="80">
        <v>12000</v>
      </c>
      <c r="P29" s="80">
        <v>12000</v>
      </c>
      <c r="Q29" s="69">
        <f t="shared" si="3"/>
        <v>139500</v>
      </c>
      <c r="R29" s="99">
        <f t="shared" si="0"/>
        <v>-13500</v>
      </c>
      <c r="S29" t="s">
        <v>100</v>
      </c>
    </row>
    <row r="30" spans="1:19" ht="42.75" customHeight="1" x14ac:dyDescent="0.25">
      <c r="A30" s="56" t="s">
        <v>47</v>
      </c>
      <c r="B30" s="51">
        <v>1200</v>
      </c>
      <c r="C30" s="51">
        <f>B30*12</f>
        <v>14400</v>
      </c>
      <c r="D30" s="57">
        <f t="shared" si="5"/>
        <v>0.64319579807903449</v>
      </c>
      <c r="E30" s="80"/>
      <c r="F30" s="80"/>
      <c r="G30" s="80"/>
      <c r="H30" s="80"/>
      <c r="I30" s="80">
        <v>8400</v>
      </c>
      <c r="J30" s="80"/>
      <c r="K30" s="80"/>
      <c r="L30" s="80"/>
      <c r="M30" s="80"/>
      <c r="N30" s="80">
        <v>1870</v>
      </c>
      <c r="O30" s="80"/>
      <c r="P30" s="80"/>
      <c r="Q30" s="69">
        <f t="shared" si="3"/>
        <v>10270</v>
      </c>
      <c r="R30" s="99">
        <f t="shared" si="0"/>
        <v>4130</v>
      </c>
      <c r="S30" t="s">
        <v>100</v>
      </c>
    </row>
    <row r="31" spans="1:19" ht="39" customHeight="1" x14ac:dyDescent="0.25">
      <c r="A31" s="58" t="s">
        <v>49</v>
      </c>
      <c r="B31" s="51">
        <v>4166.6665999999996</v>
      </c>
      <c r="C31" s="51">
        <v>50000</v>
      </c>
      <c r="D31" s="57">
        <f t="shared" si="5"/>
        <v>2.2333187075968808</v>
      </c>
      <c r="E31" s="80"/>
      <c r="F31" s="80"/>
      <c r="G31" s="80"/>
      <c r="H31" s="80">
        <v>13100</v>
      </c>
      <c r="I31" s="80"/>
      <c r="J31" s="80"/>
      <c r="K31" s="80"/>
      <c r="L31" s="80"/>
      <c r="M31" s="80"/>
      <c r="N31" s="80"/>
      <c r="O31" s="80"/>
      <c r="P31" s="80"/>
      <c r="Q31" s="69">
        <f t="shared" si="3"/>
        <v>13100</v>
      </c>
      <c r="R31" s="99">
        <f t="shared" si="0"/>
        <v>36900</v>
      </c>
      <c r="S31" t="s">
        <v>100</v>
      </c>
    </row>
    <row r="32" spans="1:19" ht="42.75" customHeight="1" x14ac:dyDescent="0.25">
      <c r="A32" s="56" t="s">
        <v>51</v>
      </c>
      <c r="B32" s="51">
        <v>3100</v>
      </c>
      <c r="C32" s="51">
        <f t="shared" ref="C32:C37" si="7">B32*12</f>
        <v>37200</v>
      </c>
      <c r="D32" s="57">
        <f t="shared" si="5"/>
        <v>1.6615891450375058</v>
      </c>
      <c r="E32" s="80"/>
      <c r="F32" s="80"/>
      <c r="G32" s="80"/>
      <c r="H32" s="80"/>
      <c r="I32" s="80"/>
      <c r="J32" s="80"/>
      <c r="K32" s="80"/>
      <c r="L32" s="80">
        <v>35000</v>
      </c>
      <c r="M32" s="80"/>
      <c r="N32" s="80"/>
      <c r="O32" s="80"/>
      <c r="P32" s="80"/>
      <c r="Q32" s="69">
        <f t="shared" si="3"/>
        <v>35000</v>
      </c>
      <c r="R32" s="99">
        <f t="shared" si="0"/>
        <v>2200</v>
      </c>
      <c r="S32" t="s">
        <v>100</v>
      </c>
    </row>
    <row r="33" spans="1:19" ht="34.5" customHeight="1" x14ac:dyDescent="0.25">
      <c r="A33" s="63" t="s">
        <v>80</v>
      </c>
      <c r="B33" s="51">
        <v>1000</v>
      </c>
      <c r="C33" s="51">
        <f t="shared" si="7"/>
        <v>12000</v>
      </c>
      <c r="D33" s="57">
        <f t="shared" si="5"/>
        <v>0.5359964983991955</v>
      </c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69">
        <f t="shared" si="3"/>
        <v>0</v>
      </c>
      <c r="R33" s="99">
        <f t="shared" si="0"/>
        <v>12000</v>
      </c>
    </row>
    <row r="34" spans="1:19" ht="30" customHeight="1" x14ac:dyDescent="0.25">
      <c r="A34" s="56" t="s">
        <v>5</v>
      </c>
      <c r="B34" s="51">
        <v>600</v>
      </c>
      <c r="C34" s="51">
        <f t="shared" si="7"/>
        <v>7200</v>
      </c>
      <c r="D34" s="57">
        <f t="shared" si="5"/>
        <v>0.32159789903951724</v>
      </c>
      <c r="E34" s="80"/>
      <c r="F34" s="80"/>
      <c r="G34" s="80"/>
      <c r="H34" s="80">
        <v>7275</v>
      </c>
      <c r="I34" s="80"/>
      <c r="J34" s="80"/>
      <c r="K34" s="80"/>
      <c r="L34" s="80"/>
      <c r="M34" s="80"/>
      <c r="N34" s="80"/>
      <c r="O34" s="80"/>
      <c r="P34" s="80"/>
      <c r="Q34" s="69">
        <f t="shared" si="3"/>
        <v>7275</v>
      </c>
      <c r="R34" s="99">
        <f t="shared" si="0"/>
        <v>-75</v>
      </c>
      <c r="S34" t="s">
        <v>100</v>
      </c>
    </row>
    <row r="35" spans="1:19" ht="42" customHeight="1" x14ac:dyDescent="0.25">
      <c r="A35" s="56" t="s">
        <v>57</v>
      </c>
      <c r="B35" s="51">
        <v>4300</v>
      </c>
      <c r="C35" s="51">
        <f t="shared" si="7"/>
        <v>51600</v>
      </c>
      <c r="D35" s="57">
        <f t="shared" si="5"/>
        <v>2.3047849431165406</v>
      </c>
      <c r="E35" s="80"/>
      <c r="F35" s="80"/>
      <c r="G35" s="80">
        <v>4668</v>
      </c>
      <c r="H35" s="80"/>
      <c r="I35" s="80">
        <v>35000</v>
      </c>
      <c r="J35" s="80">
        <v>18049</v>
      </c>
      <c r="K35" s="80"/>
      <c r="L35" s="80"/>
      <c r="M35" s="80"/>
      <c r="N35" s="80"/>
      <c r="O35" s="80"/>
      <c r="P35" s="80"/>
      <c r="Q35" s="69">
        <f t="shared" si="3"/>
        <v>57717</v>
      </c>
      <c r="R35" s="99">
        <f t="shared" si="0"/>
        <v>-6117</v>
      </c>
      <c r="S35" t="s">
        <v>100</v>
      </c>
    </row>
    <row r="36" spans="1:19" ht="41.25" customHeight="1" x14ac:dyDescent="0.25">
      <c r="A36" s="56" t="s">
        <v>58</v>
      </c>
      <c r="B36" s="51">
        <v>1200</v>
      </c>
      <c r="C36" s="51">
        <f t="shared" si="7"/>
        <v>14400</v>
      </c>
      <c r="D36" s="57">
        <f t="shared" si="5"/>
        <v>0.64319579807903449</v>
      </c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69">
        <f t="shared" si="3"/>
        <v>0</v>
      </c>
      <c r="R36" s="99">
        <f t="shared" si="0"/>
        <v>14400</v>
      </c>
    </row>
    <row r="37" spans="1:19" ht="27.75" customHeight="1" x14ac:dyDescent="0.25">
      <c r="A37" s="56" t="s">
        <v>59</v>
      </c>
      <c r="B37" s="51">
        <v>600</v>
      </c>
      <c r="C37" s="51">
        <f t="shared" si="7"/>
        <v>7200</v>
      </c>
      <c r="D37" s="57">
        <f t="shared" si="5"/>
        <v>0.32159789903951724</v>
      </c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>
        <v>7288</v>
      </c>
      <c r="Q37" s="69">
        <f t="shared" si="3"/>
        <v>7288</v>
      </c>
      <c r="R37" s="99">
        <f t="shared" si="0"/>
        <v>-88</v>
      </c>
      <c r="S37" t="s">
        <v>100</v>
      </c>
    </row>
    <row r="38" spans="1:19" ht="27.75" customHeight="1" x14ac:dyDescent="0.25">
      <c r="A38" s="60" t="s">
        <v>43</v>
      </c>
      <c r="B38" s="61">
        <f>SUM(B23:B37)</f>
        <v>85853.472599999994</v>
      </c>
      <c r="C38" s="61">
        <f>SUM(C23:C37)</f>
        <v>1030241.672</v>
      </c>
      <c r="D38" s="62">
        <f>SUM(D23:D37)</f>
        <v>46.017160689011263</v>
      </c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68"/>
      <c r="R38" s="99"/>
    </row>
    <row r="39" spans="1:19" ht="27.75" customHeight="1" x14ac:dyDescent="0.35">
      <c r="A39" s="159" t="s">
        <v>6</v>
      </c>
      <c r="B39" s="159"/>
      <c r="C39" s="159"/>
      <c r="D39" s="15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8"/>
      <c r="R39" s="99">
        <f t="shared" si="0"/>
        <v>0</v>
      </c>
    </row>
    <row r="40" spans="1:19" ht="41.25" customHeight="1" x14ac:dyDescent="0.25">
      <c r="A40" s="63" t="s">
        <v>7</v>
      </c>
      <c r="B40" s="51">
        <f>B11-(B21+B38+B42)</f>
        <v>9769.7665700000362</v>
      </c>
      <c r="C40" s="51">
        <f>B40*12</f>
        <v>117237.19884000043</v>
      </c>
      <c r="D40" s="57">
        <f t="shared" ref="D40" si="8">B40/$B$11*100</f>
        <v>5.2365606716975375</v>
      </c>
      <c r="E40" s="80"/>
      <c r="F40" s="80">
        <v>55634</v>
      </c>
      <c r="G40" s="80">
        <v>49573</v>
      </c>
      <c r="H40" s="80"/>
      <c r="I40" s="80"/>
      <c r="J40" s="80"/>
      <c r="K40" s="80"/>
      <c r="L40" s="80"/>
      <c r="M40" s="80"/>
      <c r="N40" s="80">
        <v>84000</v>
      </c>
      <c r="O40" s="80"/>
      <c r="P40" s="80"/>
      <c r="Q40" s="97">
        <f>SUM(E40:P40)</f>
        <v>189207</v>
      </c>
      <c r="R40" s="99">
        <f t="shared" si="0"/>
        <v>-71969.801159999566</v>
      </c>
      <c r="S40" t="s">
        <v>100</v>
      </c>
    </row>
    <row r="41" spans="1:19" ht="33.75" customHeight="1" x14ac:dyDescent="0.35">
      <c r="A41" s="162" t="s">
        <v>79</v>
      </c>
      <c r="B41" s="163"/>
      <c r="C41" s="163"/>
      <c r="D41" s="163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70"/>
      <c r="R41" s="99"/>
    </row>
    <row r="42" spans="1:19" ht="45.75" customHeight="1" x14ac:dyDescent="0.25">
      <c r="A42" s="64" t="s">
        <v>42</v>
      </c>
      <c r="B42" s="59">
        <f>B11*1/100</f>
        <v>1865.6838300000004</v>
      </c>
      <c r="C42" s="59">
        <f>B42*12</f>
        <v>22388.205960000007</v>
      </c>
      <c r="D42" s="57">
        <f t="shared" ref="D42" si="9">B42/$B$11*100</f>
        <v>1</v>
      </c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69">
        <f t="shared" ref="Q42" si="10">SUM(E42:P42)</f>
        <v>0</v>
      </c>
      <c r="R42" s="99">
        <f t="shared" si="0"/>
        <v>22388.205960000007</v>
      </c>
    </row>
    <row r="43" spans="1:19" ht="27.75" customHeight="1" x14ac:dyDescent="0.35">
      <c r="A43" s="65" t="s">
        <v>43</v>
      </c>
      <c r="B43" s="66">
        <f>B21+B38+B42+B40</f>
        <v>186568.38300000003</v>
      </c>
      <c r="C43" s="66">
        <f>C21+C38+C42+C40</f>
        <v>2238820.5968000004</v>
      </c>
      <c r="D43" s="66">
        <f>D21+D38+D42+D40</f>
        <v>99.999999999999986</v>
      </c>
      <c r="E43" s="91">
        <f>SUM(E15:E42)</f>
        <v>112183.44</v>
      </c>
      <c r="F43" s="91">
        <f t="shared" ref="F43:P43" si="11">SUM(F15:F42)</f>
        <v>238772.31</v>
      </c>
      <c r="G43" s="91">
        <f t="shared" si="11"/>
        <v>208103.69</v>
      </c>
      <c r="H43" s="91">
        <f t="shared" si="11"/>
        <v>160045.14000000001</v>
      </c>
      <c r="I43" s="91">
        <f t="shared" si="11"/>
        <v>181848.05</v>
      </c>
      <c r="J43" s="91">
        <f t="shared" si="11"/>
        <v>152918.70000000001</v>
      </c>
      <c r="K43" s="91">
        <f t="shared" si="11"/>
        <v>148109.35999999999</v>
      </c>
      <c r="L43" s="91">
        <f t="shared" si="11"/>
        <v>177529.9</v>
      </c>
      <c r="M43" s="91">
        <f t="shared" si="11"/>
        <v>129440.84</v>
      </c>
      <c r="N43" s="91">
        <f t="shared" si="11"/>
        <v>230382.04</v>
      </c>
      <c r="O43" s="91">
        <f t="shared" si="11"/>
        <v>140551.29999999999</v>
      </c>
      <c r="P43" s="91">
        <f t="shared" si="11"/>
        <v>240484.5</v>
      </c>
      <c r="Q43" s="91">
        <f>SUM(Q15:Q42)</f>
        <v>2120369.27</v>
      </c>
      <c r="R43" s="91">
        <f>SUM(R11:R42)</f>
        <v>118449.56680000063</v>
      </c>
    </row>
    <row r="44" spans="1:19" ht="23.25" x14ac:dyDescent="0.35">
      <c r="A44" s="42"/>
      <c r="B44" s="46"/>
      <c r="C44" s="46"/>
      <c r="D44" s="46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</row>
    <row r="45" spans="1:19" ht="23.25" x14ac:dyDescent="0.35">
      <c r="A45" s="42"/>
      <c r="B45" s="46"/>
      <c r="C45" s="46"/>
      <c r="D45" s="46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</row>
    <row r="46" spans="1:19" ht="23.25" x14ac:dyDescent="0.35">
      <c r="A46" s="42"/>
      <c r="B46" s="67">
        <f>B43-B12</f>
        <v>0</v>
      </c>
      <c r="C46" s="67">
        <f>C43-C12</f>
        <v>-3.1999996863305569E-3</v>
      </c>
      <c r="D46" s="46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</row>
  </sheetData>
  <mergeCells count="12">
    <mergeCell ref="A41:D41"/>
    <mergeCell ref="B2:D2"/>
    <mergeCell ref="B3:D3"/>
    <mergeCell ref="B4:D4"/>
    <mergeCell ref="B5:D5"/>
    <mergeCell ref="B6:D6"/>
    <mergeCell ref="A8:D8"/>
    <mergeCell ref="A9:D9"/>
    <mergeCell ref="A13:D13"/>
    <mergeCell ref="A14:D14"/>
    <mergeCell ref="A22:D22"/>
    <mergeCell ref="A39:D39"/>
  </mergeCells>
  <pageMargins left="0.25" right="0.25" top="0.75" bottom="0.75" header="0.3" footer="0.3"/>
  <pageSetup paperSize="9" scale="35" fitToHeight="0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J46"/>
  <sheetViews>
    <sheetView view="pageBreakPreview" topLeftCell="A28" zoomScaleNormal="100" zoomScaleSheetLayoutView="100" workbookViewId="0">
      <selection activeCell="E40" sqref="E40"/>
    </sheetView>
  </sheetViews>
  <sheetFormatPr defaultColWidth="11" defaultRowHeight="15.75" x14ac:dyDescent="0.25"/>
  <cols>
    <col min="3" max="3" width="11" customWidth="1"/>
    <col min="4" max="4" width="47.875" style="5" customWidth="1"/>
    <col min="5" max="5" width="17.875" customWidth="1"/>
    <col min="6" max="6" width="17.375" customWidth="1"/>
    <col min="7" max="7" width="21" customWidth="1"/>
    <col min="8" max="8" width="12.25" customWidth="1"/>
    <col min="9" max="9" width="8.75" customWidth="1"/>
  </cols>
  <sheetData>
    <row r="1" spans="4:8" ht="27.75" customHeight="1" x14ac:dyDescent="0.35">
      <c r="D1" s="42"/>
      <c r="E1" s="43"/>
      <c r="F1" s="43"/>
      <c r="G1" s="43" t="s">
        <v>69</v>
      </c>
      <c r="H1" s="44"/>
    </row>
    <row r="2" spans="4:8" ht="27.75" customHeight="1" x14ac:dyDescent="0.35">
      <c r="D2" s="42"/>
      <c r="E2" s="153" t="s">
        <v>70</v>
      </c>
      <c r="F2" s="153"/>
      <c r="G2" s="153"/>
      <c r="H2" s="44"/>
    </row>
    <row r="3" spans="4:8" ht="27.75" customHeight="1" x14ac:dyDescent="0.35">
      <c r="D3" s="42"/>
      <c r="E3" s="153" t="s">
        <v>71</v>
      </c>
      <c r="F3" s="153"/>
      <c r="G3" s="153"/>
      <c r="H3" s="44"/>
    </row>
    <row r="4" spans="4:8" ht="27.75" customHeight="1" x14ac:dyDescent="0.35">
      <c r="D4" s="42"/>
      <c r="E4" s="153" t="s">
        <v>99</v>
      </c>
      <c r="F4" s="153"/>
      <c r="G4" s="153"/>
      <c r="H4" s="44"/>
    </row>
    <row r="5" spans="4:8" ht="27.75" customHeight="1" x14ac:dyDescent="0.35">
      <c r="D5" s="42"/>
      <c r="E5" s="153" t="s">
        <v>74</v>
      </c>
      <c r="F5" s="153"/>
      <c r="G5" s="153"/>
      <c r="H5" s="44"/>
    </row>
    <row r="6" spans="4:8" ht="27.75" customHeight="1" x14ac:dyDescent="0.35">
      <c r="D6" s="42"/>
      <c r="E6" s="153" t="s">
        <v>73</v>
      </c>
      <c r="F6" s="153"/>
      <c r="G6" s="153"/>
      <c r="H6" s="44"/>
    </row>
    <row r="7" spans="4:8" ht="27.75" customHeight="1" x14ac:dyDescent="0.35">
      <c r="D7" s="42"/>
      <c r="E7" s="43"/>
      <c r="F7" s="43"/>
      <c r="G7" s="45"/>
      <c r="H7" s="44"/>
    </row>
    <row r="8" spans="4:8" ht="93.75" customHeight="1" x14ac:dyDescent="0.35">
      <c r="D8" s="154" t="s">
        <v>98</v>
      </c>
      <c r="E8" s="155"/>
      <c r="F8" s="155"/>
      <c r="G8" s="156"/>
      <c r="H8" s="44"/>
    </row>
    <row r="9" spans="4:8" ht="27.75" customHeight="1" x14ac:dyDescent="0.35">
      <c r="D9" s="157" t="s">
        <v>45</v>
      </c>
      <c r="E9" s="157"/>
      <c r="F9" s="157"/>
      <c r="G9" s="157"/>
      <c r="H9" s="44"/>
    </row>
    <row r="10" spans="4:8" s="4" customFormat="1" ht="27.75" customHeight="1" x14ac:dyDescent="0.35">
      <c r="D10" s="47"/>
      <c r="E10" s="48" t="s">
        <v>38</v>
      </c>
      <c r="F10" s="48" t="s">
        <v>39</v>
      </c>
      <c r="G10" s="48" t="s">
        <v>40</v>
      </c>
      <c r="H10" s="49"/>
    </row>
    <row r="11" spans="4:8" s="4" customFormat="1" ht="42.75" customHeight="1" x14ac:dyDescent="0.35">
      <c r="D11" s="50" t="s">
        <v>54</v>
      </c>
      <c r="E11" s="51">
        <f>4649.1*40.13</f>
        <v>186568.38300000003</v>
      </c>
      <c r="F11" s="51">
        <f>E11*12</f>
        <v>2238820.5960000004</v>
      </c>
      <c r="G11" s="52"/>
      <c r="H11" s="49"/>
    </row>
    <row r="12" spans="4:8" ht="33.75" customHeight="1" x14ac:dyDescent="0.35">
      <c r="D12" s="53" t="s">
        <v>43</v>
      </c>
      <c r="E12" s="54">
        <f>SUM(E11:E11)</f>
        <v>186568.38300000003</v>
      </c>
      <c r="F12" s="54">
        <f>SUM(F11:F11)</f>
        <v>2238820.5960000004</v>
      </c>
      <c r="G12" s="55"/>
      <c r="H12" s="44"/>
    </row>
    <row r="13" spans="4:8" ht="39.75" customHeight="1" x14ac:dyDescent="0.35">
      <c r="D13" s="158" t="s">
        <v>82</v>
      </c>
      <c r="E13" s="158"/>
      <c r="F13" s="158"/>
      <c r="G13" s="158"/>
      <c r="H13" s="44"/>
    </row>
    <row r="14" spans="4:8" ht="27.75" customHeight="1" x14ac:dyDescent="0.35">
      <c r="D14" s="159" t="s">
        <v>0</v>
      </c>
      <c r="E14" s="159"/>
      <c r="F14" s="159"/>
      <c r="G14" s="159"/>
      <c r="H14" s="44"/>
    </row>
    <row r="15" spans="4:8" ht="41.25" customHeight="1" x14ac:dyDescent="0.35">
      <c r="D15" s="56" t="s">
        <v>60</v>
      </c>
      <c r="E15" s="86">
        <v>40230</v>
      </c>
      <c r="F15" s="51">
        <f>E15*12</f>
        <v>482760</v>
      </c>
      <c r="G15" s="57">
        <f>E15/$E$11*100</f>
        <v>21.56313913059963</v>
      </c>
      <c r="H15" s="44"/>
    </row>
    <row r="16" spans="4:8" ht="27.75" customHeight="1" x14ac:dyDescent="0.35">
      <c r="D16" s="58" t="s">
        <v>41</v>
      </c>
      <c r="E16" s="86">
        <f>E15*30.2%</f>
        <v>12149.46</v>
      </c>
      <c r="F16" s="51">
        <f>E16*12</f>
        <v>145793.51999999999</v>
      </c>
      <c r="G16" s="57">
        <f t="shared" ref="G16:G19" si="0">E16/$E$11*100</f>
        <v>6.5120680174410888</v>
      </c>
      <c r="H16" s="44"/>
    </row>
    <row r="17" spans="4:10" ht="25.5" customHeight="1" x14ac:dyDescent="0.35">
      <c r="D17" s="56" t="s">
        <v>1</v>
      </c>
      <c r="E17" s="86">
        <v>1300</v>
      </c>
      <c r="F17" s="51">
        <f t="shared" ref="F17:F20" si="1">E17*12</f>
        <v>15600</v>
      </c>
      <c r="G17" s="57">
        <f t="shared" si="0"/>
        <v>0.69679544791895409</v>
      </c>
      <c r="H17" s="44"/>
    </row>
    <row r="18" spans="4:10" ht="141" customHeight="1" x14ac:dyDescent="0.35">
      <c r="D18" s="56" t="s">
        <v>46</v>
      </c>
      <c r="E18" s="86">
        <v>7050</v>
      </c>
      <c r="F18" s="86">
        <f t="shared" si="1"/>
        <v>84600</v>
      </c>
      <c r="G18" s="57">
        <f t="shared" si="0"/>
        <v>3.7787753137143278</v>
      </c>
      <c r="H18" s="44"/>
      <c r="J18" s="6"/>
    </row>
    <row r="19" spans="4:10" ht="27.75" customHeight="1" x14ac:dyDescent="0.35">
      <c r="D19" s="58" t="s">
        <v>52</v>
      </c>
      <c r="E19" s="90">
        <v>20450</v>
      </c>
      <c r="F19" s="51">
        <f t="shared" si="1"/>
        <v>245400</v>
      </c>
      <c r="G19" s="57">
        <f t="shared" si="0"/>
        <v>10.961128392263547</v>
      </c>
      <c r="H19" s="44"/>
    </row>
    <row r="20" spans="4:10" ht="27.75" customHeight="1" x14ac:dyDescent="0.35">
      <c r="D20" s="58" t="s">
        <v>2</v>
      </c>
      <c r="E20" s="90">
        <v>5900</v>
      </c>
      <c r="F20" s="59">
        <f t="shared" si="1"/>
        <v>70800</v>
      </c>
      <c r="G20" s="57">
        <f>E20/$E$11*100</f>
        <v>3.1623793405552534</v>
      </c>
      <c r="H20" s="44"/>
    </row>
    <row r="21" spans="4:10" ht="27.75" customHeight="1" x14ac:dyDescent="0.35">
      <c r="D21" s="60" t="s">
        <v>43</v>
      </c>
      <c r="E21" s="61">
        <f>SUM(E15:E20)</f>
        <v>87079.459999999992</v>
      </c>
      <c r="F21" s="61">
        <f>SUM(F15:F20)</f>
        <v>1044953.52</v>
      </c>
      <c r="G21" s="62">
        <f>SUM(G15:G20)</f>
        <v>46.674285642492805</v>
      </c>
      <c r="H21" s="44"/>
    </row>
    <row r="22" spans="4:10" s="2" customFormat="1" ht="27.75" customHeight="1" x14ac:dyDescent="0.35">
      <c r="D22" s="160" t="s">
        <v>3</v>
      </c>
      <c r="E22" s="161"/>
      <c r="F22" s="161"/>
      <c r="G22" s="161"/>
      <c r="H22" s="46"/>
    </row>
    <row r="23" spans="4:10" ht="32.25" customHeight="1" x14ac:dyDescent="0.35">
      <c r="D23" s="58" t="s">
        <v>75</v>
      </c>
      <c r="E23" s="86">
        <v>11800</v>
      </c>
      <c r="F23" s="51">
        <f>E23*12</f>
        <v>141600</v>
      </c>
      <c r="G23" s="57">
        <f>E23/$E$11*100</f>
        <v>6.3247586811105068</v>
      </c>
      <c r="H23" s="44"/>
    </row>
    <row r="24" spans="4:10" ht="48" customHeight="1" x14ac:dyDescent="0.35">
      <c r="D24" s="58" t="s">
        <v>76</v>
      </c>
      <c r="E24" s="86">
        <v>9700</v>
      </c>
      <c r="F24" s="51">
        <f>E24*12</f>
        <v>116400</v>
      </c>
      <c r="G24" s="57">
        <f t="shared" ref="G24:G37" si="2">E24/$E$11*100</f>
        <v>5.1991660344721957</v>
      </c>
      <c r="H24" s="44"/>
    </row>
    <row r="25" spans="4:10" ht="66" customHeight="1" x14ac:dyDescent="0.35">
      <c r="D25" s="50" t="s">
        <v>67</v>
      </c>
      <c r="E25" s="86">
        <v>20100</v>
      </c>
      <c r="F25" s="51">
        <f>E25*12</f>
        <v>241200</v>
      </c>
      <c r="G25" s="57">
        <f t="shared" si="2"/>
        <v>10.773529617823828</v>
      </c>
      <c r="H25" s="44"/>
    </row>
    <row r="26" spans="4:10" ht="46.5" customHeight="1" x14ac:dyDescent="0.35">
      <c r="D26" s="58" t="s">
        <v>77</v>
      </c>
      <c r="E26" s="86">
        <f>F26/12</f>
        <v>3364.386</v>
      </c>
      <c r="F26" s="86">
        <f>1724*18+(31032*30.1/100)</f>
        <v>40372.631999999998</v>
      </c>
      <c r="G26" s="57">
        <f t="shared" si="2"/>
        <v>1.8032991152632756</v>
      </c>
      <c r="H26" s="44" t="s">
        <v>78</v>
      </c>
    </row>
    <row r="27" spans="4:10" ht="69.75" customHeight="1" x14ac:dyDescent="0.35">
      <c r="D27" s="58" t="s">
        <v>66</v>
      </c>
      <c r="E27" s="86">
        <v>7000</v>
      </c>
      <c r="F27" s="51">
        <f>E27*12</f>
        <v>84000</v>
      </c>
      <c r="G27" s="57">
        <f t="shared" si="2"/>
        <v>3.7519754887943679</v>
      </c>
      <c r="H27" s="44"/>
    </row>
    <row r="28" spans="4:10" ht="137.25" customHeight="1" x14ac:dyDescent="0.35">
      <c r="D28" s="56" t="s">
        <v>81</v>
      </c>
      <c r="E28" s="86">
        <v>6300</v>
      </c>
      <c r="F28" s="51">
        <f t="shared" ref="F28" si="3">E28*12</f>
        <v>75600</v>
      </c>
      <c r="G28" s="57">
        <f t="shared" si="2"/>
        <v>3.3767779399149314</v>
      </c>
      <c r="H28" s="44"/>
      <c r="I28" s="39"/>
    </row>
    <row r="29" spans="4:10" ht="21.75" customHeight="1" x14ac:dyDescent="0.35">
      <c r="D29" s="56" t="s">
        <v>4</v>
      </c>
      <c r="E29" s="86">
        <v>12000</v>
      </c>
      <c r="F29" s="51">
        <f>E29*12</f>
        <v>144000</v>
      </c>
      <c r="G29" s="57">
        <f t="shared" si="2"/>
        <v>6.4319579807903455</v>
      </c>
      <c r="H29" s="44"/>
      <c r="I29" s="39"/>
    </row>
    <row r="30" spans="4:10" ht="42.75" customHeight="1" x14ac:dyDescent="0.35">
      <c r="D30" s="56" t="s">
        <v>47</v>
      </c>
      <c r="E30" s="86">
        <v>1200</v>
      </c>
      <c r="F30" s="51">
        <f>E30*12</f>
        <v>14400</v>
      </c>
      <c r="G30" s="57">
        <f t="shared" si="2"/>
        <v>0.64319579807903449</v>
      </c>
      <c r="H30" s="44"/>
      <c r="I30" s="40"/>
    </row>
    <row r="31" spans="4:10" ht="39" customHeight="1" x14ac:dyDescent="0.35">
      <c r="D31" s="58" t="s">
        <v>49</v>
      </c>
      <c r="E31" s="86">
        <v>8250</v>
      </c>
      <c r="F31" s="51">
        <f>E31*12</f>
        <v>99000</v>
      </c>
      <c r="G31" s="57">
        <f t="shared" si="2"/>
        <v>4.4219711117933622</v>
      </c>
      <c r="H31" s="44"/>
    </row>
    <row r="32" spans="4:10" ht="42.75" customHeight="1" x14ac:dyDescent="0.35">
      <c r="D32" s="56" t="s">
        <v>51</v>
      </c>
      <c r="E32" s="86">
        <v>3350</v>
      </c>
      <c r="F32" s="51">
        <f t="shared" ref="F32:F37" si="4">E32*12</f>
        <v>40200</v>
      </c>
      <c r="G32" s="57">
        <f t="shared" si="2"/>
        <v>1.7955882696373049</v>
      </c>
      <c r="H32" s="44"/>
    </row>
    <row r="33" spans="4:10" ht="34.5" customHeight="1" x14ac:dyDescent="0.35">
      <c r="D33" s="63" t="s">
        <v>80</v>
      </c>
      <c r="E33" s="86">
        <v>1000</v>
      </c>
      <c r="F33" s="51">
        <f t="shared" si="4"/>
        <v>12000</v>
      </c>
      <c r="G33" s="57">
        <f t="shared" si="2"/>
        <v>0.5359964983991955</v>
      </c>
      <c r="H33" s="44"/>
    </row>
    <row r="34" spans="4:10" ht="30" customHeight="1" x14ac:dyDescent="0.35">
      <c r="D34" s="56" t="s">
        <v>5</v>
      </c>
      <c r="E34" s="86">
        <v>750</v>
      </c>
      <c r="F34" s="51">
        <f t="shared" si="4"/>
        <v>9000</v>
      </c>
      <c r="G34" s="57">
        <f t="shared" si="2"/>
        <v>0.4019973737993966</v>
      </c>
      <c r="H34" s="44"/>
    </row>
    <row r="35" spans="4:10" ht="42" customHeight="1" x14ac:dyDescent="0.35">
      <c r="D35" s="56" t="s">
        <v>57</v>
      </c>
      <c r="E35" s="86">
        <v>2080</v>
      </c>
      <c r="F35" s="51">
        <f t="shared" si="4"/>
        <v>24960</v>
      </c>
      <c r="G35" s="57">
        <f t="shared" si="2"/>
        <v>1.1148727166703265</v>
      </c>
      <c r="H35" s="44"/>
    </row>
    <row r="36" spans="4:10" ht="41.25" customHeight="1" x14ac:dyDescent="0.35">
      <c r="D36" s="56" t="s">
        <v>58</v>
      </c>
      <c r="E36" s="86">
        <v>2080</v>
      </c>
      <c r="F36" s="51">
        <f t="shared" si="4"/>
        <v>24960</v>
      </c>
      <c r="G36" s="57">
        <f t="shared" si="2"/>
        <v>1.1148727166703265</v>
      </c>
      <c r="H36" s="44"/>
    </row>
    <row r="37" spans="4:10" ht="27.75" customHeight="1" x14ac:dyDescent="0.35">
      <c r="D37" s="56" t="s">
        <v>59</v>
      </c>
      <c r="E37" s="86">
        <v>600</v>
      </c>
      <c r="F37" s="51">
        <f t="shared" si="4"/>
        <v>7200</v>
      </c>
      <c r="G37" s="57">
        <f t="shared" si="2"/>
        <v>0.32159789903951724</v>
      </c>
      <c r="H37" s="44"/>
    </row>
    <row r="38" spans="4:10" ht="27.75" customHeight="1" x14ac:dyDescent="0.35">
      <c r="D38" s="60" t="s">
        <v>43</v>
      </c>
      <c r="E38" s="61">
        <f>SUM(E23:E37)</f>
        <v>89574.385999999999</v>
      </c>
      <c r="F38" s="61">
        <f>SUM(F23:F37)</f>
        <v>1074892.632</v>
      </c>
      <c r="G38" s="62">
        <f>SUM(G23:G37)</f>
        <v>48.011557242257908</v>
      </c>
      <c r="H38" s="44"/>
    </row>
    <row r="39" spans="4:10" ht="27.75" customHeight="1" x14ac:dyDescent="0.35">
      <c r="D39" s="160" t="s">
        <v>6</v>
      </c>
      <c r="E39" s="161"/>
      <c r="F39" s="161"/>
      <c r="G39" s="161"/>
      <c r="H39" s="44"/>
      <c r="J39" s="39"/>
    </row>
    <row r="40" spans="4:10" ht="41.25" customHeight="1" x14ac:dyDescent="0.35">
      <c r="D40" s="63" t="s">
        <v>7</v>
      </c>
      <c r="E40" s="86">
        <v>8048.85</v>
      </c>
      <c r="F40" s="51">
        <f>E40*12</f>
        <v>96586.200000000012</v>
      </c>
      <c r="G40" s="57">
        <f t="shared" ref="G40" si="5">E40/$E$11*100</f>
        <v>4.3141554161403644</v>
      </c>
      <c r="H40" s="44"/>
      <c r="I40" s="3"/>
    </row>
    <row r="41" spans="4:10" ht="33.75" customHeight="1" x14ac:dyDescent="0.35">
      <c r="D41" s="150" t="s">
        <v>79</v>
      </c>
      <c r="E41" s="151"/>
      <c r="F41" s="151"/>
      <c r="G41" s="152"/>
      <c r="H41" s="44"/>
      <c r="I41" s="3"/>
    </row>
    <row r="42" spans="4:10" ht="45.75" customHeight="1" x14ac:dyDescent="0.35">
      <c r="D42" s="64" t="s">
        <v>42</v>
      </c>
      <c r="E42" s="59">
        <v>1865.69</v>
      </c>
      <c r="F42" s="59">
        <v>22388.25</v>
      </c>
      <c r="G42" s="57">
        <f t="shared" ref="G42" si="6">E42/$E$11*100</f>
        <v>1.0000033070983949</v>
      </c>
      <c r="H42" s="44"/>
    </row>
    <row r="43" spans="4:10" ht="27.75" customHeight="1" x14ac:dyDescent="0.35">
      <c r="D43" s="65" t="s">
        <v>43</v>
      </c>
      <c r="E43" s="66">
        <f>E21+E38+E42+E40</f>
        <v>186568.386</v>
      </c>
      <c r="F43" s="66">
        <f>F21+F38+F42+F40</f>
        <v>2238820.602</v>
      </c>
      <c r="G43" s="66">
        <f>G21+G38+G42+G40</f>
        <v>100.00000160798947</v>
      </c>
      <c r="H43" s="44"/>
    </row>
    <row r="44" spans="4:10" ht="23.25" x14ac:dyDescent="0.35">
      <c r="D44" s="42"/>
      <c r="E44" s="46"/>
      <c r="F44" s="46"/>
      <c r="G44" s="46"/>
      <c r="H44" s="44"/>
    </row>
    <row r="45" spans="4:10" ht="23.25" x14ac:dyDescent="0.35">
      <c r="D45" s="42"/>
      <c r="E45" s="46"/>
      <c r="F45" s="46"/>
      <c r="G45" s="46"/>
      <c r="H45" s="44"/>
    </row>
    <row r="46" spans="4:10" ht="23.25" x14ac:dyDescent="0.35">
      <c r="D46" s="42"/>
      <c r="E46" s="67">
        <f>E43-E12</f>
        <v>2.9999999678693712E-3</v>
      </c>
      <c r="F46" s="67">
        <f>F43-F12</f>
        <v>5.9999995864927769E-3</v>
      </c>
      <c r="G46" s="46"/>
      <c r="H46" s="44"/>
    </row>
  </sheetData>
  <mergeCells count="12">
    <mergeCell ref="D41:G41"/>
    <mergeCell ref="E2:G2"/>
    <mergeCell ref="E3:G3"/>
    <mergeCell ref="E4:G4"/>
    <mergeCell ref="E5:G5"/>
    <mergeCell ref="E6:G6"/>
    <mergeCell ref="D8:G8"/>
    <mergeCell ref="D9:G9"/>
    <mergeCell ref="D13:G13"/>
    <mergeCell ref="D14:G14"/>
    <mergeCell ref="D22:G22"/>
    <mergeCell ref="D39:G39"/>
  </mergeCells>
  <pageMargins left="0.25" right="0.25" top="0.75" bottom="0.75" header="0.3" footer="0.3"/>
  <pageSetup paperSize="9" scale="78" fitToHeight="0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view="pageBreakPreview" zoomScaleNormal="110" zoomScaleSheetLayoutView="100" workbookViewId="0">
      <pane xSplit="3" ySplit="3" topLeftCell="D19" activePane="bottomRight" state="frozen"/>
      <selection pane="topRight" activeCell="D1" sqref="D1"/>
      <selection pane="bottomLeft" activeCell="A4" sqref="A4"/>
      <selection pane="bottomRight" activeCell="L1" sqref="C1:L1048576"/>
    </sheetView>
  </sheetViews>
  <sheetFormatPr defaultColWidth="11" defaultRowHeight="15.75" x14ac:dyDescent="0.25"/>
  <cols>
    <col min="1" max="1" width="47.875" style="5" customWidth="1"/>
    <col min="2" max="2" width="17.875" customWidth="1"/>
    <col min="3" max="3" width="17.375" hidden="1" customWidth="1"/>
    <col min="4" max="4" width="21" hidden="1" customWidth="1"/>
    <col min="5" max="5" width="14.25" hidden="1" customWidth="1"/>
    <col min="6" max="6" width="13.875" hidden="1" customWidth="1"/>
    <col min="7" max="7" width="14.625" hidden="1" customWidth="1"/>
    <col min="8" max="8" width="14" hidden="1" customWidth="1"/>
    <col min="9" max="9" width="21" hidden="1" customWidth="1"/>
    <col min="10" max="10" width="14.75" hidden="1" customWidth="1"/>
    <col min="11" max="11" width="21" hidden="1" customWidth="1"/>
    <col min="12" max="12" width="13.375" hidden="1" customWidth="1"/>
    <col min="13" max="13" width="15.25" bestFit="1" customWidth="1"/>
    <col min="14" max="14" width="17.25" customWidth="1"/>
    <col min="15" max="15" width="16.125" customWidth="1"/>
    <col min="16" max="16" width="20" customWidth="1"/>
    <col min="17" max="18" width="21" customWidth="1"/>
    <col min="19" max="19" width="12.25" customWidth="1"/>
    <col min="20" max="20" width="8.75" customWidth="1"/>
  </cols>
  <sheetData>
    <row r="1" spans="1:21" ht="43.5" customHeight="1" x14ac:dyDescent="0.35">
      <c r="A1" s="154" t="s">
        <v>98</v>
      </c>
      <c r="B1" s="155"/>
      <c r="C1" s="155"/>
      <c r="D1" s="155"/>
      <c r="E1" s="115" t="s">
        <v>85</v>
      </c>
      <c r="F1" s="115" t="s">
        <v>86</v>
      </c>
      <c r="G1" s="115" t="s">
        <v>87</v>
      </c>
      <c r="H1" s="115" t="s">
        <v>88</v>
      </c>
      <c r="I1" s="115" t="s">
        <v>89</v>
      </c>
      <c r="J1" s="115" t="s">
        <v>90</v>
      </c>
      <c r="K1" s="115" t="s">
        <v>91</v>
      </c>
      <c r="L1" s="115" t="s">
        <v>92</v>
      </c>
      <c r="M1" s="115" t="s">
        <v>93</v>
      </c>
      <c r="N1" s="115" t="s">
        <v>94</v>
      </c>
      <c r="O1" s="115" t="s">
        <v>95</v>
      </c>
      <c r="P1" s="115" t="s">
        <v>96</v>
      </c>
      <c r="Q1" s="116" t="s">
        <v>97</v>
      </c>
      <c r="R1" s="100"/>
      <c r="S1" s="44"/>
    </row>
    <row r="2" spans="1:21" ht="27.75" customHeight="1" x14ac:dyDescent="0.35">
      <c r="A2" s="157" t="s">
        <v>45</v>
      </c>
      <c r="B2" s="157"/>
      <c r="C2" s="157"/>
      <c r="D2" s="165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117"/>
      <c r="R2" s="101"/>
      <c r="S2" s="44"/>
    </row>
    <row r="3" spans="1:21" s="4" customFormat="1" ht="27.75" customHeight="1" x14ac:dyDescent="0.35">
      <c r="A3" s="47"/>
      <c r="B3" s="48" t="s">
        <v>38</v>
      </c>
      <c r="C3" s="48" t="s">
        <v>39</v>
      </c>
      <c r="D3" s="110" t="s">
        <v>40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102"/>
      <c r="S3" s="49"/>
    </row>
    <row r="4" spans="1:21" s="4" customFormat="1" ht="42.75" customHeight="1" x14ac:dyDescent="0.35">
      <c r="A4" s="50" t="s">
        <v>54</v>
      </c>
      <c r="B4" s="51">
        <f>4649.1*40.13</f>
        <v>186568.38300000003</v>
      </c>
      <c r="C4" s="51">
        <f>B4*12</f>
        <v>2238820.5960000004</v>
      </c>
      <c r="D4" s="111"/>
      <c r="E4" s="52">
        <v>186568.53</v>
      </c>
      <c r="F4" s="52">
        <v>186568.53</v>
      </c>
      <c r="G4" s="52">
        <v>186568.53</v>
      </c>
      <c r="H4" s="52">
        <v>186568.53</v>
      </c>
      <c r="I4" s="52">
        <v>186568.53</v>
      </c>
      <c r="J4" s="52">
        <v>186568.53</v>
      </c>
      <c r="K4" s="52">
        <v>186568.53</v>
      </c>
      <c r="L4" s="52">
        <v>186568.53</v>
      </c>
      <c r="M4" s="52">
        <v>186568.53</v>
      </c>
      <c r="N4" s="52">
        <v>186568.53</v>
      </c>
      <c r="O4" s="52">
        <v>186568.53</v>
      </c>
      <c r="P4" s="52">
        <v>186568.53</v>
      </c>
      <c r="Q4" s="126">
        <f>SUM(E4:P4)</f>
        <v>2238822.36</v>
      </c>
      <c r="R4" s="103"/>
      <c r="S4" s="49"/>
    </row>
    <row r="5" spans="1:21" ht="23.25" x14ac:dyDescent="0.35">
      <c r="A5" s="53" t="s">
        <v>43</v>
      </c>
      <c r="B5" s="54">
        <f>SUM(B4:B4)</f>
        <v>186568.38300000003</v>
      </c>
      <c r="C5" s="54">
        <f>SUM(C4:C4)</f>
        <v>2238820.5960000004</v>
      </c>
      <c r="D5" s="112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122"/>
      <c r="R5" s="104"/>
      <c r="S5" s="44"/>
    </row>
    <row r="6" spans="1:21" ht="19.5" customHeight="1" x14ac:dyDescent="0.35">
      <c r="A6" s="158" t="s">
        <v>82</v>
      </c>
      <c r="B6" s="158"/>
      <c r="C6" s="158"/>
      <c r="D6" s="166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118"/>
      <c r="R6" s="105"/>
      <c r="S6" s="44"/>
    </row>
    <row r="7" spans="1:21" ht="27.75" customHeight="1" x14ac:dyDescent="0.35">
      <c r="A7" s="159" t="s">
        <v>0</v>
      </c>
      <c r="B7" s="159"/>
      <c r="C7" s="159"/>
      <c r="D7" s="160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119"/>
      <c r="R7" s="106"/>
      <c r="S7" s="44"/>
    </row>
    <row r="8" spans="1:21" ht="41.25" customHeight="1" x14ac:dyDescent="0.35">
      <c r="A8" s="56" t="s">
        <v>60</v>
      </c>
      <c r="B8" s="86">
        <v>40230</v>
      </c>
      <c r="C8" s="51">
        <f>B8*12</f>
        <v>482760</v>
      </c>
      <c r="D8" s="113">
        <f>B8/$B$4*100</f>
        <v>21.56313913059963</v>
      </c>
      <c r="E8" s="57">
        <v>40230</v>
      </c>
      <c r="F8" s="57">
        <v>40230</v>
      </c>
      <c r="G8" s="57">
        <v>40230</v>
      </c>
      <c r="H8" s="57">
        <v>40230</v>
      </c>
      <c r="I8" s="57">
        <v>40230</v>
      </c>
      <c r="J8" s="57">
        <v>40230</v>
      </c>
      <c r="K8" s="57">
        <v>40230</v>
      </c>
      <c r="L8" s="57">
        <v>40230</v>
      </c>
      <c r="M8" s="57">
        <v>40230</v>
      </c>
      <c r="N8" s="57">
        <v>40230</v>
      </c>
      <c r="O8" s="57">
        <v>40230</v>
      </c>
      <c r="P8" s="57">
        <v>40230</v>
      </c>
      <c r="Q8" s="120">
        <f>SUM(E8:P8)</f>
        <v>482760</v>
      </c>
      <c r="R8" s="107"/>
      <c r="S8" s="44"/>
    </row>
    <row r="9" spans="1:21" ht="27.75" customHeight="1" x14ac:dyDescent="0.35">
      <c r="A9" s="58" t="s">
        <v>41</v>
      </c>
      <c r="B9" s="86">
        <f>B8*30.2%</f>
        <v>12149.46</v>
      </c>
      <c r="C9" s="51">
        <f>B9*12</f>
        <v>145793.51999999999</v>
      </c>
      <c r="D9" s="113">
        <f t="shared" ref="D9:D12" si="0">B9/$B$4*100</f>
        <v>6.5120680174410888</v>
      </c>
      <c r="E9" s="57">
        <f>12069+80.46</f>
        <v>12149.46</v>
      </c>
      <c r="F9" s="57">
        <v>12149.46</v>
      </c>
      <c r="G9" s="57">
        <v>12149.46</v>
      </c>
      <c r="H9" s="57">
        <v>12149.46</v>
      </c>
      <c r="I9" s="57">
        <v>12149.46</v>
      </c>
      <c r="J9" s="57">
        <v>12149.46</v>
      </c>
      <c r="K9" s="57">
        <v>12149.46</v>
      </c>
      <c r="L9" s="57">
        <v>12149.46</v>
      </c>
      <c r="M9" s="57">
        <v>12149.46</v>
      </c>
      <c r="N9" s="57">
        <v>12149.46</v>
      </c>
      <c r="O9" s="57">
        <v>12149.46</v>
      </c>
      <c r="P9" s="57">
        <v>12149.46</v>
      </c>
      <c r="Q9" s="127">
        <f t="shared" ref="Q9:Q13" si="1">SUM(E9:P9)</f>
        <v>145793.51999999996</v>
      </c>
      <c r="R9" s="107"/>
      <c r="S9" s="44"/>
    </row>
    <row r="10" spans="1:21" ht="25.5" customHeight="1" x14ac:dyDescent="0.35">
      <c r="A10" s="56" t="s">
        <v>1</v>
      </c>
      <c r="B10" s="86">
        <v>1300</v>
      </c>
      <c r="C10" s="51">
        <f t="shared" ref="C10:C13" si="2">B10*12</f>
        <v>15600</v>
      </c>
      <c r="D10" s="113">
        <f t="shared" si="0"/>
        <v>0.69679544791895409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127">
        <f t="shared" si="1"/>
        <v>0</v>
      </c>
      <c r="R10" s="107"/>
      <c r="S10" s="44"/>
    </row>
    <row r="11" spans="1:21" ht="141" customHeight="1" x14ac:dyDescent="0.35">
      <c r="A11" s="56" t="s">
        <v>46</v>
      </c>
      <c r="B11" s="86">
        <v>7050</v>
      </c>
      <c r="C11" s="86">
        <f t="shared" si="2"/>
        <v>84600</v>
      </c>
      <c r="D11" s="113">
        <f t="shared" si="0"/>
        <v>3.7787753137143278</v>
      </c>
      <c r="E11" s="57">
        <v>4758.91</v>
      </c>
      <c r="F11" s="57">
        <v>9198.91</v>
      </c>
      <c r="G11" s="57">
        <v>4758.91</v>
      </c>
      <c r="H11" s="57">
        <v>9301.3799999999992</v>
      </c>
      <c r="I11" s="57">
        <v>5707.43</v>
      </c>
      <c r="J11" s="57">
        <v>5022.91</v>
      </c>
      <c r="K11" s="57">
        <v>4758.91</v>
      </c>
      <c r="L11" s="57">
        <v>4758.91</v>
      </c>
      <c r="M11" s="57">
        <v>7458.91</v>
      </c>
      <c r="N11" s="57">
        <v>4758.91</v>
      </c>
      <c r="O11" s="57">
        <v>12418.88</v>
      </c>
      <c r="P11" s="57">
        <v>4996.5600000000004</v>
      </c>
      <c r="Q11" s="127">
        <f t="shared" si="1"/>
        <v>77899.530000000013</v>
      </c>
      <c r="R11" s="107"/>
      <c r="S11" s="44"/>
      <c r="U11" s="6"/>
    </row>
    <row r="12" spans="1:21" ht="27.75" customHeight="1" x14ac:dyDescent="0.35">
      <c r="A12" s="58" t="s">
        <v>52</v>
      </c>
      <c r="B12" s="90">
        <v>20450</v>
      </c>
      <c r="C12" s="51">
        <f t="shared" si="2"/>
        <v>245400</v>
      </c>
      <c r="D12" s="113">
        <f t="shared" si="0"/>
        <v>10.961128392263547</v>
      </c>
      <c r="E12" s="57"/>
      <c r="F12" s="57">
        <v>22500</v>
      </c>
      <c r="G12" s="57">
        <v>20500</v>
      </c>
      <c r="H12" s="57">
        <v>16000</v>
      </c>
      <c r="I12" s="57">
        <v>22000</v>
      </c>
      <c r="J12" s="57">
        <v>20000</v>
      </c>
      <c r="K12" s="57">
        <v>19000</v>
      </c>
      <c r="L12" s="57">
        <v>21000</v>
      </c>
      <c r="M12" s="57">
        <v>18000</v>
      </c>
      <c r="N12" s="57">
        <v>22400</v>
      </c>
      <c r="O12" s="57">
        <v>22500</v>
      </c>
      <c r="P12" s="57">
        <v>41500</v>
      </c>
      <c r="Q12" s="120">
        <f>SUM(E12:P12)</f>
        <v>245400</v>
      </c>
      <c r="R12" s="107"/>
      <c r="S12" s="44"/>
    </row>
    <row r="13" spans="1:21" ht="27.75" customHeight="1" x14ac:dyDescent="0.35">
      <c r="A13" s="58" t="s">
        <v>2</v>
      </c>
      <c r="B13" s="90">
        <v>5900</v>
      </c>
      <c r="C13" s="59">
        <f t="shared" si="2"/>
        <v>70800</v>
      </c>
      <c r="D13" s="113">
        <f>B13/$B$4*100</f>
        <v>3.1623793405552534</v>
      </c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127">
        <f t="shared" si="1"/>
        <v>0</v>
      </c>
      <c r="R13" s="107"/>
      <c r="S13" s="44"/>
    </row>
    <row r="14" spans="1:21" ht="27.75" customHeight="1" x14ac:dyDescent="0.35">
      <c r="A14" s="60" t="s">
        <v>43</v>
      </c>
      <c r="B14" s="61">
        <f>SUM(B8:B13)</f>
        <v>87079.459999999992</v>
      </c>
      <c r="C14" s="61">
        <f>SUM(C8:C13)</f>
        <v>1044953.52</v>
      </c>
      <c r="D14" s="128">
        <f>SUM(D8:D13)</f>
        <v>46.674285642492805</v>
      </c>
      <c r="E14" s="62">
        <f>SUM(E8:E13)</f>
        <v>57138.369999999995</v>
      </c>
      <c r="F14" s="62">
        <f t="shared" ref="F14:Q14" si="3">SUM(F8:F13)</f>
        <v>84078.37</v>
      </c>
      <c r="G14" s="62">
        <f t="shared" si="3"/>
        <v>77638.37</v>
      </c>
      <c r="H14" s="62">
        <f t="shared" si="3"/>
        <v>77680.84</v>
      </c>
      <c r="I14" s="62">
        <f t="shared" si="3"/>
        <v>80086.89</v>
      </c>
      <c r="J14" s="62">
        <f t="shared" si="3"/>
        <v>77402.37</v>
      </c>
      <c r="K14" s="62">
        <f t="shared" si="3"/>
        <v>76138.37</v>
      </c>
      <c r="L14" s="62">
        <f t="shared" si="3"/>
        <v>78138.37</v>
      </c>
      <c r="M14" s="62">
        <f>SUM(M8:M13)</f>
        <v>77838.37</v>
      </c>
      <c r="N14" s="62">
        <f t="shared" si="3"/>
        <v>79538.37</v>
      </c>
      <c r="O14" s="62">
        <f t="shared" si="3"/>
        <v>87298.34</v>
      </c>
      <c r="P14" s="62">
        <f t="shared" si="3"/>
        <v>98876.01999999999</v>
      </c>
      <c r="Q14" s="62">
        <f t="shared" si="3"/>
        <v>951853.05</v>
      </c>
      <c r="R14" s="129"/>
      <c r="S14" s="44"/>
    </row>
    <row r="15" spans="1:21" s="2" customFormat="1" ht="27.75" customHeight="1" x14ac:dyDescent="0.35">
      <c r="A15" s="160" t="s">
        <v>3</v>
      </c>
      <c r="B15" s="161"/>
      <c r="C15" s="161"/>
      <c r="D15" s="161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119"/>
      <c r="R15" s="106"/>
      <c r="S15" s="46"/>
    </row>
    <row r="16" spans="1:21" ht="32.25" customHeight="1" x14ac:dyDescent="0.35">
      <c r="A16" s="58" t="s">
        <v>75</v>
      </c>
      <c r="B16" s="86">
        <v>11800</v>
      </c>
      <c r="C16" s="51">
        <f>B16*12</f>
        <v>141600</v>
      </c>
      <c r="D16" s="113">
        <f>B16/$B$4*100</f>
        <v>6.3247586811105068</v>
      </c>
      <c r="E16" s="57">
        <v>11800</v>
      </c>
      <c r="F16" s="57">
        <v>11800</v>
      </c>
      <c r="G16" s="57">
        <v>11800</v>
      </c>
      <c r="H16" s="57">
        <v>11800</v>
      </c>
      <c r="I16" s="57">
        <v>11800</v>
      </c>
      <c r="J16" s="57">
        <v>11800</v>
      </c>
      <c r="K16" s="57">
        <v>11800</v>
      </c>
      <c r="L16" s="57">
        <v>11800</v>
      </c>
      <c r="M16" s="57">
        <v>11800</v>
      </c>
      <c r="N16" s="57">
        <v>11800</v>
      </c>
      <c r="O16" s="57">
        <v>11800</v>
      </c>
      <c r="P16" s="57">
        <v>11800</v>
      </c>
      <c r="Q16" s="120">
        <f>SUM(E16:P16)</f>
        <v>141600</v>
      </c>
      <c r="R16" s="107"/>
      <c r="S16" s="44"/>
    </row>
    <row r="17" spans="1:21" ht="48" customHeight="1" x14ac:dyDescent="0.35">
      <c r="A17" s="58" t="s">
        <v>76</v>
      </c>
      <c r="B17" s="86">
        <v>9700</v>
      </c>
      <c r="C17" s="51">
        <f>B17*12</f>
        <v>116400</v>
      </c>
      <c r="D17" s="113">
        <f t="shared" ref="D17:D30" si="4">B17/$B$4*100</f>
        <v>5.1991660344721957</v>
      </c>
      <c r="E17" s="57">
        <v>9700</v>
      </c>
      <c r="F17" s="57">
        <v>9700</v>
      </c>
      <c r="G17" s="57">
        <v>9700</v>
      </c>
      <c r="H17" s="57">
        <v>9700</v>
      </c>
      <c r="I17" s="57">
        <v>9700</v>
      </c>
      <c r="J17" s="57">
        <v>9700</v>
      </c>
      <c r="K17" s="57">
        <v>9700</v>
      </c>
      <c r="L17" s="57">
        <v>9700</v>
      </c>
      <c r="M17" s="57">
        <v>9700</v>
      </c>
      <c r="N17" s="57">
        <v>9700</v>
      </c>
      <c r="O17" s="57">
        <v>9700</v>
      </c>
      <c r="P17" s="57">
        <v>9700</v>
      </c>
      <c r="Q17" s="120">
        <f t="shared" ref="Q17:Q30" si="5">SUM(E17:P17)</f>
        <v>116400</v>
      </c>
      <c r="R17" s="107"/>
      <c r="S17" s="44"/>
    </row>
    <row r="18" spans="1:21" ht="66" customHeight="1" x14ac:dyDescent="0.35">
      <c r="A18" s="50" t="s">
        <v>67</v>
      </c>
      <c r="B18" s="86">
        <v>20100</v>
      </c>
      <c r="C18" s="51">
        <f>B18*12</f>
        <v>241200</v>
      </c>
      <c r="D18" s="113">
        <f t="shared" si="4"/>
        <v>10.773529617823828</v>
      </c>
      <c r="E18" s="57">
        <v>20100</v>
      </c>
      <c r="F18" s="57">
        <v>20100</v>
      </c>
      <c r="G18" s="57">
        <v>20100</v>
      </c>
      <c r="H18" s="57">
        <v>20100</v>
      </c>
      <c r="I18" s="57">
        <v>20100</v>
      </c>
      <c r="J18" s="57">
        <v>20100</v>
      </c>
      <c r="K18" s="57">
        <v>20100</v>
      </c>
      <c r="L18" s="57">
        <v>20100</v>
      </c>
      <c r="M18" s="57">
        <v>20100</v>
      </c>
      <c r="N18" s="57">
        <v>20100</v>
      </c>
      <c r="O18" s="57">
        <v>20100</v>
      </c>
      <c r="P18" s="57">
        <v>20100</v>
      </c>
      <c r="Q18" s="120">
        <f t="shared" si="5"/>
        <v>241200</v>
      </c>
      <c r="R18" s="107"/>
      <c r="S18" s="44"/>
    </row>
    <row r="19" spans="1:21" ht="46.5" customHeight="1" x14ac:dyDescent="0.35">
      <c r="A19" s="58" t="s">
        <v>77</v>
      </c>
      <c r="B19" s="86">
        <f>C19/12</f>
        <v>3364.386</v>
      </c>
      <c r="C19" s="86">
        <f>1724*18+(31032*30.1/100)</f>
        <v>40372.631999999998</v>
      </c>
      <c r="D19" s="113">
        <f t="shared" si="4"/>
        <v>1.8032991152632756</v>
      </c>
      <c r="E19" s="57"/>
      <c r="F19" s="57"/>
      <c r="G19" s="57"/>
      <c r="H19" s="57">
        <v>4489.3</v>
      </c>
      <c r="I19" s="57">
        <v>2244.65</v>
      </c>
      <c r="J19" s="57">
        <v>22446.78</v>
      </c>
      <c r="K19" s="57">
        <v>485</v>
      </c>
      <c r="L19" s="57">
        <v>1503.5</v>
      </c>
      <c r="M19" s="57">
        <v>1503.5</v>
      </c>
      <c r="N19" s="57">
        <v>1503.5</v>
      </c>
      <c r="O19" s="57">
        <v>1503.5</v>
      </c>
      <c r="P19" s="57">
        <v>1503.5</v>
      </c>
      <c r="Q19" s="120">
        <f t="shared" si="5"/>
        <v>37183.229999999996</v>
      </c>
      <c r="R19" s="107"/>
      <c r="S19" s="44" t="s">
        <v>78</v>
      </c>
    </row>
    <row r="20" spans="1:21" ht="69.75" customHeight="1" x14ac:dyDescent="0.35">
      <c r="A20" s="58" t="s">
        <v>66</v>
      </c>
      <c r="B20" s="86">
        <v>7000</v>
      </c>
      <c r="C20" s="51">
        <f>B20*12</f>
        <v>84000</v>
      </c>
      <c r="D20" s="113">
        <f t="shared" si="4"/>
        <v>3.7519754887943679</v>
      </c>
      <c r="E20" s="57">
        <v>7000</v>
      </c>
      <c r="F20" s="57">
        <v>7000</v>
      </c>
      <c r="G20" s="57">
        <v>6000</v>
      </c>
      <c r="H20" s="57">
        <v>6000</v>
      </c>
      <c r="I20" s="57">
        <v>6000</v>
      </c>
      <c r="J20" s="57">
        <v>6000</v>
      </c>
      <c r="K20" s="57">
        <v>6000</v>
      </c>
      <c r="L20" s="57">
        <v>6000</v>
      </c>
      <c r="M20" s="57">
        <v>7000</v>
      </c>
      <c r="N20" s="57">
        <v>7000</v>
      </c>
      <c r="O20" s="57">
        <v>11000</v>
      </c>
      <c r="P20" s="57">
        <v>9000</v>
      </c>
      <c r="Q20" s="120">
        <f t="shared" si="5"/>
        <v>84000</v>
      </c>
      <c r="R20" s="107"/>
      <c r="S20" s="44"/>
    </row>
    <row r="21" spans="1:21" ht="137.25" customHeight="1" x14ac:dyDescent="0.35">
      <c r="A21" s="56" t="s">
        <v>81</v>
      </c>
      <c r="B21" s="86">
        <v>6300</v>
      </c>
      <c r="C21" s="51">
        <f t="shared" ref="C21" si="6">B21*12</f>
        <v>75600</v>
      </c>
      <c r="D21" s="113">
        <f t="shared" si="4"/>
        <v>3.3767779399149314</v>
      </c>
      <c r="E21" s="57">
        <v>650</v>
      </c>
      <c r="F21" s="57">
        <v>19388</v>
      </c>
      <c r="G21" s="57">
        <v>559.92999999999995</v>
      </c>
      <c r="H21" s="57">
        <v>34028.480000000003</v>
      </c>
      <c r="I21" s="57"/>
      <c r="J21" s="57"/>
      <c r="K21" s="57">
        <v>3497.4</v>
      </c>
      <c r="L21" s="57">
        <v>1121</v>
      </c>
      <c r="M21" s="57">
        <v>4699.8999999999996</v>
      </c>
      <c r="N21" s="57">
        <v>1374</v>
      </c>
      <c r="O21" s="57">
        <v>3363</v>
      </c>
      <c r="P21" s="130">
        <v>12786.2</v>
      </c>
      <c r="Q21" s="120">
        <f t="shared" si="5"/>
        <v>81467.91</v>
      </c>
      <c r="R21" s="107"/>
      <c r="S21" s="44"/>
      <c r="T21" s="39"/>
    </row>
    <row r="22" spans="1:21" ht="21.75" customHeight="1" x14ac:dyDescent="0.35">
      <c r="A22" s="56" t="s">
        <v>4</v>
      </c>
      <c r="B22" s="86">
        <v>12000</v>
      </c>
      <c r="C22" s="51">
        <f>B22*12</f>
        <v>144000</v>
      </c>
      <c r="D22" s="113">
        <f t="shared" si="4"/>
        <v>6.4319579807903455</v>
      </c>
      <c r="E22" s="57">
        <v>12000</v>
      </c>
      <c r="F22" s="57">
        <v>12000</v>
      </c>
      <c r="G22" s="57">
        <v>12000</v>
      </c>
      <c r="H22" s="57">
        <v>12000</v>
      </c>
      <c r="I22" s="57">
        <v>12000</v>
      </c>
      <c r="J22" s="57">
        <v>12000</v>
      </c>
      <c r="K22" s="57">
        <v>12000</v>
      </c>
      <c r="L22" s="57">
        <v>12000</v>
      </c>
      <c r="M22" s="57">
        <v>12000</v>
      </c>
      <c r="N22" s="57">
        <v>12000</v>
      </c>
      <c r="O22" s="57">
        <v>12000</v>
      </c>
      <c r="P22" s="57">
        <v>12000</v>
      </c>
      <c r="Q22" s="120">
        <f t="shared" si="5"/>
        <v>144000</v>
      </c>
      <c r="R22" s="107"/>
      <c r="S22" s="44"/>
      <c r="T22" s="39"/>
    </row>
    <row r="23" spans="1:21" ht="42.75" customHeight="1" x14ac:dyDescent="0.35">
      <c r="A23" s="56" t="s">
        <v>47</v>
      </c>
      <c r="B23" s="86">
        <v>1200</v>
      </c>
      <c r="C23" s="51">
        <f>B23*12</f>
        <v>14400</v>
      </c>
      <c r="D23" s="113">
        <f t="shared" si="4"/>
        <v>0.64319579807903449</v>
      </c>
      <c r="E23" s="57"/>
      <c r="F23" s="57"/>
      <c r="G23" s="57"/>
      <c r="H23" s="57"/>
      <c r="I23" s="57">
        <v>8400</v>
      </c>
      <c r="J23" s="57"/>
      <c r="K23" s="57"/>
      <c r="L23" s="57"/>
      <c r="M23" s="57"/>
      <c r="N23" s="57">
        <v>1870</v>
      </c>
      <c r="O23" s="57"/>
      <c r="P23" s="57"/>
      <c r="Q23" s="120">
        <f t="shared" si="5"/>
        <v>10270</v>
      </c>
      <c r="R23" s="107"/>
      <c r="S23" s="44"/>
      <c r="T23" s="40"/>
    </row>
    <row r="24" spans="1:21" ht="39" customHeight="1" x14ac:dyDescent="0.35">
      <c r="A24" s="58" t="s">
        <v>49</v>
      </c>
      <c r="B24" s="86">
        <v>8250</v>
      </c>
      <c r="C24" s="51">
        <f>B24*12</f>
        <v>99000</v>
      </c>
      <c r="D24" s="113">
        <f t="shared" si="4"/>
        <v>4.4219711117933622</v>
      </c>
      <c r="E24" s="57"/>
      <c r="F24" s="57"/>
      <c r="G24" s="57"/>
      <c r="H24" s="57"/>
      <c r="I24" s="57">
        <v>4000</v>
      </c>
      <c r="J24" s="57">
        <v>28000</v>
      </c>
      <c r="K24" s="57">
        <v>4000</v>
      </c>
      <c r="L24" s="57">
        <v>4000</v>
      </c>
      <c r="M24" s="57">
        <v>4000</v>
      </c>
      <c r="N24" s="57">
        <v>4000</v>
      </c>
      <c r="O24" s="57">
        <v>4000</v>
      </c>
      <c r="P24" s="57">
        <v>4000</v>
      </c>
      <c r="Q24" s="120">
        <f t="shared" si="5"/>
        <v>56000</v>
      </c>
      <c r="R24" s="107"/>
      <c r="S24" s="44"/>
    </row>
    <row r="25" spans="1:21" ht="42.75" customHeight="1" x14ac:dyDescent="0.35">
      <c r="A25" s="56" t="s">
        <v>51</v>
      </c>
      <c r="B25" s="86">
        <v>3350</v>
      </c>
      <c r="C25" s="51">
        <f t="shared" ref="C25:C30" si="7">B25*12</f>
        <v>40200</v>
      </c>
      <c r="D25" s="113">
        <f t="shared" si="4"/>
        <v>1.7955882696373049</v>
      </c>
      <c r="E25" s="57"/>
      <c r="F25" s="57"/>
      <c r="G25" s="57"/>
      <c r="H25" s="57"/>
      <c r="I25" s="57"/>
      <c r="J25" s="57">
        <v>35000</v>
      </c>
      <c r="K25" s="57"/>
      <c r="L25" s="57"/>
      <c r="M25" s="57"/>
      <c r="N25" s="57"/>
      <c r="O25" s="57"/>
      <c r="P25" s="57"/>
      <c r="Q25" s="120">
        <f t="shared" si="5"/>
        <v>35000</v>
      </c>
      <c r="R25" s="107"/>
      <c r="S25" s="44"/>
    </row>
    <row r="26" spans="1:21" ht="34.5" customHeight="1" x14ac:dyDescent="0.35">
      <c r="A26" s="63" t="s">
        <v>80</v>
      </c>
      <c r="B26" s="86">
        <v>1000</v>
      </c>
      <c r="C26" s="51">
        <f t="shared" si="7"/>
        <v>12000</v>
      </c>
      <c r="D26" s="113">
        <f t="shared" si="4"/>
        <v>0.5359964983991955</v>
      </c>
      <c r="E26" s="57"/>
      <c r="F26" s="57"/>
      <c r="G26" s="57"/>
      <c r="H26" s="57"/>
      <c r="I26" s="57"/>
      <c r="J26" s="57"/>
      <c r="K26" s="57"/>
      <c r="L26" s="57"/>
      <c r="M26" s="57"/>
      <c r="N26" s="57">
        <v>17000</v>
      </c>
      <c r="O26" s="57"/>
      <c r="P26" s="57"/>
      <c r="Q26" s="120">
        <f t="shared" si="5"/>
        <v>17000</v>
      </c>
      <c r="R26" s="107"/>
      <c r="S26" s="44"/>
    </row>
    <row r="27" spans="1:21" ht="30" customHeight="1" x14ac:dyDescent="0.35">
      <c r="A27" s="56" t="s">
        <v>5</v>
      </c>
      <c r="B27" s="86">
        <v>750</v>
      </c>
      <c r="C27" s="51">
        <f t="shared" si="7"/>
        <v>9000</v>
      </c>
      <c r="D27" s="113">
        <f t="shared" si="4"/>
        <v>0.4019973737993966</v>
      </c>
      <c r="E27" s="57"/>
      <c r="F27" s="57"/>
      <c r="G27" s="57"/>
      <c r="H27" s="57">
        <v>8730</v>
      </c>
      <c r="I27" s="57"/>
      <c r="J27" s="57"/>
      <c r="K27" s="57"/>
      <c r="L27" s="57"/>
      <c r="M27" s="57"/>
      <c r="N27" s="57"/>
      <c r="O27" s="57"/>
      <c r="P27" s="57"/>
      <c r="Q27" s="120">
        <f t="shared" si="5"/>
        <v>8730</v>
      </c>
      <c r="R27" s="107"/>
      <c r="S27" s="44"/>
    </row>
    <row r="28" spans="1:21" ht="42" customHeight="1" x14ac:dyDescent="0.35">
      <c r="A28" s="56" t="s">
        <v>57</v>
      </c>
      <c r="B28" s="86">
        <v>2080</v>
      </c>
      <c r="C28" s="51">
        <f t="shared" si="7"/>
        <v>24960</v>
      </c>
      <c r="D28" s="113">
        <f t="shared" si="4"/>
        <v>1.1148727166703265</v>
      </c>
      <c r="E28" s="57"/>
      <c r="F28" s="57">
        <v>855</v>
      </c>
      <c r="G28" s="57"/>
      <c r="H28" s="57">
        <v>17290</v>
      </c>
      <c r="I28" s="57"/>
      <c r="J28" s="57"/>
      <c r="K28" s="57"/>
      <c r="L28" s="57">
        <v>1006</v>
      </c>
      <c r="M28" s="57"/>
      <c r="N28" s="57"/>
      <c r="O28" s="57"/>
      <c r="P28" s="57"/>
      <c r="Q28" s="120">
        <f t="shared" si="5"/>
        <v>19151</v>
      </c>
      <c r="R28" s="107"/>
      <c r="S28" s="44"/>
    </row>
    <row r="29" spans="1:21" ht="41.25" customHeight="1" x14ac:dyDescent="0.35">
      <c r="A29" s="56" t="s">
        <v>58</v>
      </c>
      <c r="B29" s="86">
        <v>2080</v>
      </c>
      <c r="C29" s="51">
        <f t="shared" si="7"/>
        <v>24960</v>
      </c>
      <c r="D29" s="113">
        <f t="shared" si="4"/>
        <v>1.1148727166703265</v>
      </c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120">
        <f>SUM(E29:P29)</f>
        <v>0</v>
      </c>
      <c r="R29" s="107"/>
      <c r="S29" s="44"/>
    </row>
    <row r="30" spans="1:21" ht="27.75" customHeight="1" x14ac:dyDescent="0.35">
      <c r="A30" s="56" t="s">
        <v>59</v>
      </c>
      <c r="B30" s="86">
        <v>600</v>
      </c>
      <c r="C30" s="51">
        <f t="shared" si="7"/>
        <v>7200</v>
      </c>
      <c r="D30" s="113">
        <f t="shared" si="4"/>
        <v>0.32159789903951724</v>
      </c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>
        <v>954.88</v>
      </c>
      <c r="P30" s="57">
        <v>6471.97</v>
      </c>
      <c r="Q30" s="120">
        <f t="shared" si="5"/>
        <v>7426.85</v>
      </c>
      <c r="R30" s="107"/>
      <c r="S30" s="44"/>
    </row>
    <row r="31" spans="1:21" ht="27.75" customHeight="1" x14ac:dyDescent="0.35">
      <c r="A31" s="60" t="s">
        <v>43</v>
      </c>
      <c r="B31" s="61">
        <f>SUM(B16:B30)</f>
        <v>89574.385999999999</v>
      </c>
      <c r="C31" s="61">
        <f>SUM(C16:C30)</f>
        <v>1074892.632</v>
      </c>
      <c r="D31" s="128">
        <f>SUM(D16:D30)</f>
        <v>48.011557242257908</v>
      </c>
      <c r="E31" s="62">
        <f>SUM(E16:E30)</f>
        <v>61250</v>
      </c>
      <c r="F31" s="62">
        <f t="shared" ref="F31:Q31" si="8">SUM(F16:F30)</f>
        <v>80843</v>
      </c>
      <c r="G31" s="62">
        <f t="shared" si="8"/>
        <v>60159.93</v>
      </c>
      <c r="H31" s="62">
        <f t="shared" si="8"/>
        <v>124137.78</v>
      </c>
      <c r="I31" s="62">
        <f t="shared" si="8"/>
        <v>74244.649999999994</v>
      </c>
      <c r="J31" s="62">
        <f t="shared" si="8"/>
        <v>145046.78</v>
      </c>
      <c r="K31" s="62">
        <f t="shared" si="8"/>
        <v>67582.399999999994</v>
      </c>
      <c r="L31" s="62">
        <f t="shared" si="8"/>
        <v>67230.5</v>
      </c>
      <c r="M31" s="62">
        <f>SUM(M16:M30)</f>
        <v>70803.399999999994</v>
      </c>
      <c r="N31" s="62">
        <f t="shared" si="8"/>
        <v>86347.5</v>
      </c>
      <c r="O31" s="62">
        <f t="shared" si="8"/>
        <v>74421.38</v>
      </c>
      <c r="P31" s="62">
        <f t="shared" si="8"/>
        <v>87361.67</v>
      </c>
      <c r="Q31" s="62">
        <f t="shared" si="8"/>
        <v>999428.99</v>
      </c>
      <c r="R31" s="129"/>
      <c r="S31" s="44"/>
    </row>
    <row r="32" spans="1:21" ht="27.75" customHeight="1" x14ac:dyDescent="0.35">
      <c r="A32" s="160" t="s">
        <v>6</v>
      </c>
      <c r="B32" s="161"/>
      <c r="C32" s="161"/>
      <c r="D32" s="161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119"/>
      <c r="R32" s="106"/>
      <c r="S32" s="44"/>
      <c r="U32" s="39"/>
    </row>
    <row r="33" spans="1:20" ht="41.25" customHeight="1" x14ac:dyDescent="0.35">
      <c r="A33" s="63" t="s">
        <v>7</v>
      </c>
      <c r="B33" s="86">
        <v>8048.85</v>
      </c>
      <c r="C33" s="51">
        <f>B33*12</f>
        <v>96586.200000000012</v>
      </c>
      <c r="D33" s="113">
        <f t="shared" ref="D33" si="9">B33/$B$4*100</f>
        <v>4.3141554161403644</v>
      </c>
      <c r="E33" s="57"/>
      <c r="F33" s="57"/>
      <c r="G33" s="57"/>
      <c r="H33" s="57"/>
      <c r="I33" s="57"/>
      <c r="J33" s="57"/>
      <c r="K33" s="57">
        <v>71650</v>
      </c>
      <c r="L33" s="57"/>
      <c r="M33" s="57">
        <v>56501.4</v>
      </c>
      <c r="N33" s="57"/>
      <c r="O33" s="57"/>
      <c r="P33" s="57">
        <v>53698</v>
      </c>
      <c r="Q33" s="120">
        <f>SUM(E33:P33)</f>
        <v>181849.4</v>
      </c>
      <c r="R33" s="107"/>
      <c r="S33" s="44"/>
      <c r="T33" s="3"/>
    </row>
    <row r="34" spans="1:20" ht="33.75" customHeight="1" x14ac:dyDescent="0.35">
      <c r="A34" s="150" t="s">
        <v>79</v>
      </c>
      <c r="B34" s="151"/>
      <c r="C34" s="151"/>
      <c r="D34" s="151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121"/>
      <c r="R34" s="108"/>
      <c r="S34" s="44"/>
      <c r="T34" s="3"/>
    </row>
    <row r="35" spans="1:20" ht="45.75" customHeight="1" x14ac:dyDescent="0.35">
      <c r="A35" s="64" t="s">
        <v>42</v>
      </c>
      <c r="B35" s="59">
        <v>1865.69</v>
      </c>
      <c r="C35" s="59">
        <v>22388.25</v>
      </c>
      <c r="D35" s="113">
        <f t="shared" ref="D35" si="10">B35/$B$4*100</f>
        <v>1.0000033070983949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120">
        <f>SUM(E35:P35)</f>
        <v>0</v>
      </c>
      <c r="R35" s="107"/>
      <c r="S35" s="44"/>
    </row>
    <row r="36" spans="1:20" ht="27.75" customHeight="1" x14ac:dyDescent="0.35">
      <c r="A36" s="65" t="s">
        <v>43</v>
      </c>
      <c r="B36" s="66">
        <f>B14+B31+B35+B33</f>
        <v>186568.386</v>
      </c>
      <c r="C36" s="66">
        <f>C14+C31+C35+C33</f>
        <v>2238820.602</v>
      </c>
      <c r="D36" s="114">
        <f>D14+D31+D35+D33</f>
        <v>100.00000160798947</v>
      </c>
      <c r="E36" s="123">
        <f>E14+E31+E33+E35</f>
        <v>118388.37</v>
      </c>
      <c r="F36" s="123">
        <f t="shared" ref="F36:Q36" si="11">F14+F31+F33+F35</f>
        <v>164921.37</v>
      </c>
      <c r="G36" s="123">
        <f t="shared" si="11"/>
        <v>137798.29999999999</v>
      </c>
      <c r="H36" s="123">
        <f t="shared" si="11"/>
        <v>201818.62</v>
      </c>
      <c r="I36" s="123">
        <f t="shared" si="11"/>
        <v>154331.53999999998</v>
      </c>
      <c r="J36" s="123">
        <f t="shared" si="11"/>
        <v>222449.15</v>
      </c>
      <c r="K36" s="123">
        <f t="shared" si="11"/>
        <v>215370.77</v>
      </c>
      <c r="L36" s="123">
        <f t="shared" si="11"/>
        <v>145368.87</v>
      </c>
      <c r="M36" s="123">
        <f>M14+M31+M33+M35</f>
        <v>205143.16999999998</v>
      </c>
      <c r="N36" s="123">
        <f t="shared" ref="N36:P36" si="12">N14+N31+N33+N35</f>
        <v>165885.87</v>
      </c>
      <c r="O36" s="123">
        <f t="shared" si="12"/>
        <v>161719.72</v>
      </c>
      <c r="P36" s="123">
        <f t="shared" si="12"/>
        <v>239935.69</v>
      </c>
      <c r="Q36" s="123">
        <f t="shared" si="11"/>
        <v>2133131.44</v>
      </c>
      <c r="R36" s="109"/>
      <c r="S36" s="44"/>
    </row>
    <row r="37" spans="1:20" ht="23.25" x14ac:dyDescent="0.35">
      <c r="A37" s="42"/>
      <c r="B37" s="46"/>
      <c r="C37" s="46"/>
      <c r="D37" s="46"/>
      <c r="E37" s="46" t="s">
        <v>100</v>
      </c>
      <c r="F37" s="46" t="s">
        <v>100</v>
      </c>
      <c r="G37" s="46" t="s">
        <v>100</v>
      </c>
      <c r="H37" s="46" t="s">
        <v>100</v>
      </c>
      <c r="I37" s="46" t="s">
        <v>100</v>
      </c>
      <c r="J37" s="46" t="s">
        <v>100</v>
      </c>
      <c r="K37" s="46" t="s">
        <v>100</v>
      </c>
      <c r="L37" s="46" t="s">
        <v>100</v>
      </c>
      <c r="M37" s="46" t="s">
        <v>100</v>
      </c>
      <c r="N37" s="46" t="s">
        <v>100</v>
      </c>
      <c r="O37" s="46" t="s">
        <v>100</v>
      </c>
      <c r="P37" s="46" t="s">
        <v>100</v>
      </c>
      <c r="Q37" s="46"/>
      <c r="R37" s="46"/>
      <c r="S37" s="44"/>
    </row>
    <row r="38" spans="1:20" ht="23.25" x14ac:dyDescent="0.35">
      <c r="A38" s="42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4"/>
    </row>
    <row r="39" spans="1:20" ht="23.25" x14ac:dyDescent="0.35">
      <c r="A39" s="42"/>
      <c r="B39" s="67">
        <f>B36-B5</f>
        <v>2.9999999678693712E-3</v>
      </c>
      <c r="C39" s="67">
        <f>C36-C5</f>
        <v>5.9999995864927769E-3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4"/>
    </row>
  </sheetData>
  <mergeCells count="7">
    <mergeCell ref="A34:D34"/>
    <mergeCell ref="A1:D1"/>
    <mergeCell ref="A2:D2"/>
    <mergeCell ref="A6:D6"/>
    <mergeCell ref="A7:D7"/>
    <mergeCell ref="A15:D15"/>
    <mergeCell ref="A32:D32"/>
  </mergeCells>
  <phoneticPr fontId="30" type="noConversion"/>
  <pageMargins left="0.25" right="0.25" top="0.75" bottom="0.75" header="0.3" footer="0.3"/>
  <pageSetup paperSize="9" scale="48" fitToHeight="0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I47"/>
  <sheetViews>
    <sheetView view="pageBreakPreview" topLeftCell="A25" zoomScaleNormal="100" zoomScaleSheetLayoutView="100" workbookViewId="0">
      <selection activeCell="G32" sqref="G32"/>
    </sheetView>
  </sheetViews>
  <sheetFormatPr defaultColWidth="11" defaultRowHeight="15.75" x14ac:dyDescent="0.25"/>
  <cols>
    <col min="3" max="3" width="11" customWidth="1"/>
    <col min="4" max="4" width="47.875" style="5" customWidth="1"/>
    <col min="5" max="5" width="17.875" customWidth="1"/>
    <col min="6" max="6" width="17.375" customWidth="1"/>
    <col min="7" max="7" width="21" customWidth="1"/>
    <col min="8" max="8" width="8.75" customWidth="1"/>
  </cols>
  <sheetData>
    <row r="1" spans="4:7" ht="27.75" customHeight="1" x14ac:dyDescent="0.35">
      <c r="D1" s="42"/>
      <c r="E1" s="43"/>
      <c r="F1" s="43"/>
      <c r="G1" s="43" t="s">
        <v>69</v>
      </c>
    </row>
    <row r="2" spans="4:7" ht="27.75" customHeight="1" x14ac:dyDescent="0.35">
      <c r="D2" s="42"/>
      <c r="E2" s="153" t="s">
        <v>70</v>
      </c>
      <c r="F2" s="153"/>
      <c r="G2" s="153"/>
    </row>
    <row r="3" spans="4:7" ht="27.75" customHeight="1" x14ac:dyDescent="0.35">
      <c r="D3" s="42"/>
      <c r="E3" s="153" t="s">
        <v>71</v>
      </c>
      <c r="F3" s="153"/>
      <c r="G3" s="153"/>
    </row>
    <row r="4" spans="4:7" ht="27.75" customHeight="1" x14ac:dyDescent="0.35">
      <c r="D4" s="42"/>
      <c r="E4" s="153" t="s">
        <v>99</v>
      </c>
      <c r="F4" s="153"/>
      <c r="G4" s="153"/>
    </row>
    <row r="5" spans="4:7" ht="27.75" customHeight="1" x14ac:dyDescent="0.35">
      <c r="D5" s="42"/>
      <c r="E5" s="153" t="s">
        <v>74</v>
      </c>
      <c r="F5" s="153"/>
      <c r="G5" s="153"/>
    </row>
    <row r="6" spans="4:7" ht="27.75" customHeight="1" x14ac:dyDescent="0.35">
      <c r="D6" s="42"/>
      <c r="E6" s="153" t="s">
        <v>73</v>
      </c>
      <c r="F6" s="153"/>
      <c r="G6" s="153"/>
    </row>
    <row r="7" spans="4:7" ht="27.75" customHeight="1" x14ac:dyDescent="0.35">
      <c r="D7" s="42"/>
      <c r="E7" s="43"/>
      <c r="F7" s="43"/>
      <c r="G7" s="45"/>
    </row>
    <row r="8" spans="4:7" ht="93.75" customHeight="1" x14ac:dyDescent="0.25">
      <c r="D8" s="154" t="s">
        <v>108</v>
      </c>
      <c r="E8" s="155"/>
      <c r="F8" s="155"/>
      <c r="G8" s="156"/>
    </row>
    <row r="9" spans="4:7" ht="27.75" customHeight="1" x14ac:dyDescent="0.35">
      <c r="D9" s="157" t="s">
        <v>45</v>
      </c>
      <c r="E9" s="157"/>
      <c r="F9" s="157"/>
      <c r="G9" s="157"/>
    </row>
    <row r="10" spans="4:7" s="4" customFormat="1" ht="27.75" customHeight="1" x14ac:dyDescent="0.25">
      <c r="D10" s="47"/>
      <c r="E10" s="48" t="s">
        <v>38</v>
      </c>
      <c r="F10" s="48" t="s">
        <v>39</v>
      </c>
      <c r="G10" s="48" t="s">
        <v>40</v>
      </c>
    </row>
    <row r="11" spans="4:7" s="4" customFormat="1" ht="42.75" customHeight="1" x14ac:dyDescent="0.25">
      <c r="D11" s="50" t="s">
        <v>109</v>
      </c>
      <c r="E11" s="51">
        <f>4649.1*44.13</f>
        <v>205164.78300000002</v>
      </c>
      <c r="F11" s="51">
        <f>E11*12</f>
        <v>2461977.3960000002</v>
      </c>
      <c r="G11" s="52"/>
    </row>
    <row r="12" spans="4:7" ht="33.75" customHeight="1" x14ac:dyDescent="0.25">
      <c r="D12" s="53" t="s">
        <v>43</v>
      </c>
      <c r="E12" s="54">
        <f>SUM(E11:E11)</f>
        <v>205164.78300000002</v>
      </c>
      <c r="F12" s="54">
        <f>SUM(F11:F11)</f>
        <v>2461977.3960000002</v>
      </c>
      <c r="G12" s="55"/>
    </row>
    <row r="13" spans="4:7" ht="39.75" customHeight="1" x14ac:dyDescent="0.35">
      <c r="D13" s="158" t="s">
        <v>82</v>
      </c>
      <c r="E13" s="158"/>
      <c r="F13" s="158"/>
      <c r="G13" s="158"/>
    </row>
    <row r="14" spans="4:7" ht="27.75" customHeight="1" x14ac:dyDescent="0.35">
      <c r="D14" s="159" t="s">
        <v>0</v>
      </c>
      <c r="E14" s="159"/>
      <c r="F14" s="159"/>
      <c r="G14" s="159"/>
    </row>
    <row r="15" spans="4:7" ht="41.25" customHeight="1" x14ac:dyDescent="0.25">
      <c r="D15" s="56" t="s">
        <v>60</v>
      </c>
      <c r="E15" s="124">
        <v>43103</v>
      </c>
      <c r="F15" s="124">
        <f t="shared" ref="F15:F20" si="0">E15*12</f>
        <v>517236</v>
      </c>
      <c r="G15" s="57">
        <f>E15/$E$11*100</f>
        <v>21.008966241540584</v>
      </c>
    </row>
    <row r="16" spans="4:7" ht="27.75" customHeight="1" x14ac:dyDescent="0.25">
      <c r="D16" s="58" t="s">
        <v>41</v>
      </c>
      <c r="E16" s="124">
        <f>E15*30.2%</f>
        <v>13017.106</v>
      </c>
      <c r="F16" s="124">
        <f t="shared" si="0"/>
        <v>156205.272</v>
      </c>
      <c r="G16" s="57">
        <f t="shared" ref="G16:G19" si="1">E16/$E$11*100</f>
        <v>6.3447078049452559</v>
      </c>
    </row>
    <row r="17" spans="4:9" ht="25.5" customHeight="1" x14ac:dyDescent="0.25">
      <c r="D17" s="56" t="s">
        <v>1</v>
      </c>
      <c r="E17" s="124">
        <v>1300</v>
      </c>
      <c r="F17" s="124">
        <f t="shared" si="0"/>
        <v>15600</v>
      </c>
      <c r="G17" s="57">
        <f t="shared" si="1"/>
        <v>0.63363701166978537</v>
      </c>
    </row>
    <row r="18" spans="4:9" ht="141" customHeight="1" x14ac:dyDescent="0.25">
      <c r="D18" s="56" t="s">
        <v>46</v>
      </c>
      <c r="E18" s="124">
        <v>7050</v>
      </c>
      <c r="F18" s="124">
        <f t="shared" si="0"/>
        <v>84600</v>
      </c>
      <c r="G18" s="57">
        <f t="shared" si="1"/>
        <v>3.436262255593836</v>
      </c>
      <c r="I18" s="6"/>
    </row>
    <row r="19" spans="4:9" ht="27.75" customHeight="1" x14ac:dyDescent="0.25">
      <c r="D19" s="58" t="s">
        <v>52</v>
      </c>
      <c r="E19" s="125">
        <v>22450</v>
      </c>
      <c r="F19" s="124">
        <f t="shared" si="0"/>
        <v>269400</v>
      </c>
      <c r="G19" s="57">
        <f t="shared" si="1"/>
        <v>10.942423778451293</v>
      </c>
    </row>
    <row r="20" spans="4:9" ht="27.75" customHeight="1" x14ac:dyDescent="0.25">
      <c r="D20" s="58" t="s">
        <v>2</v>
      </c>
      <c r="E20" s="125">
        <v>2500</v>
      </c>
      <c r="F20" s="124">
        <f t="shared" si="0"/>
        <v>30000</v>
      </c>
      <c r="G20" s="57">
        <f>E20/$E$11*100</f>
        <v>1.2185327147495872</v>
      </c>
    </row>
    <row r="21" spans="4:9" ht="27.75" customHeight="1" x14ac:dyDescent="0.25">
      <c r="D21" s="60" t="s">
        <v>43</v>
      </c>
      <c r="E21" s="61">
        <f>SUM(E15:E20)</f>
        <v>89420.106</v>
      </c>
      <c r="F21" s="61">
        <f>SUM(F15:F20)</f>
        <v>1073041.2719999999</v>
      </c>
      <c r="G21" s="62">
        <f>SUM(G15:G20)</f>
        <v>43.584529806950343</v>
      </c>
    </row>
    <row r="22" spans="4:9" s="2" customFormat="1" ht="27.75" customHeight="1" x14ac:dyDescent="0.35">
      <c r="D22" s="160" t="s">
        <v>3</v>
      </c>
      <c r="E22" s="161"/>
      <c r="F22" s="161"/>
      <c r="G22" s="161"/>
    </row>
    <row r="23" spans="4:9" ht="32.25" customHeight="1" x14ac:dyDescent="0.25">
      <c r="D23" s="58" t="s">
        <v>75</v>
      </c>
      <c r="E23" s="125">
        <v>11800</v>
      </c>
      <c r="F23" s="51">
        <f t="shared" ref="F23:F32" si="2">E23*12</f>
        <v>141600</v>
      </c>
      <c r="G23" s="57">
        <f>E23/$E$11*100</f>
        <v>5.7514744136180518</v>
      </c>
    </row>
    <row r="24" spans="4:9" ht="48" customHeight="1" x14ac:dyDescent="0.25">
      <c r="D24" s="58" t="s">
        <v>76</v>
      </c>
      <c r="E24" s="125">
        <v>12000</v>
      </c>
      <c r="F24" s="51">
        <f t="shared" si="2"/>
        <v>144000</v>
      </c>
      <c r="G24" s="57">
        <f t="shared" ref="G24:G37" si="3">E24/$E$11*100</f>
        <v>5.8489570307980188</v>
      </c>
    </row>
    <row r="25" spans="4:9" ht="66" customHeight="1" x14ac:dyDescent="0.25">
      <c r="D25" s="50" t="s">
        <v>67</v>
      </c>
      <c r="E25" s="125">
        <v>25000</v>
      </c>
      <c r="F25" s="51">
        <f t="shared" si="2"/>
        <v>300000</v>
      </c>
      <c r="G25" s="57">
        <f t="shared" si="3"/>
        <v>12.185327147495872</v>
      </c>
    </row>
    <row r="26" spans="4:9" ht="46.5" customHeight="1" x14ac:dyDescent="0.25">
      <c r="D26" s="58" t="s">
        <v>101</v>
      </c>
      <c r="E26" s="125">
        <v>1503.5</v>
      </c>
      <c r="F26" s="51">
        <f t="shared" si="2"/>
        <v>18042</v>
      </c>
      <c r="G26" s="57">
        <f t="shared" si="3"/>
        <v>0.73282557465040177</v>
      </c>
    </row>
    <row r="27" spans="4:9" ht="69.75" customHeight="1" x14ac:dyDescent="0.25">
      <c r="D27" s="58" t="s">
        <v>66</v>
      </c>
      <c r="E27" s="125">
        <v>8000</v>
      </c>
      <c r="F27" s="51">
        <f t="shared" si="2"/>
        <v>96000</v>
      </c>
      <c r="G27" s="57">
        <f t="shared" si="3"/>
        <v>3.8993046871986792</v>
      </c>
    </row>
    <row r="28" spans="4:9" ht="137.25" customHeight="1" x14ac:dyDescent="0.25">
      <c r="D28" s="56" t="s">
        <v>106</v>
      </c>
      <c r="E28" s="125">
        <v>9250</v>
      </c>
      <c r="F28" s="51">
        <f t="shared" si="2"/>
        <v>111000</v>
      </c>
      <c r="G28" s="57">
        <f t="shared" si="3"/>
        <v>4.5085710445734728</v>
      </c>
      <c r="H28" s="39"/>
    </row>
    <row r="29" spans="4:9" ht="21.75" customHeight="1" x14ac:dyDescent="0.25">
      <c r="D29" s="56" t="s">
        <v>4</v>
      </c>
      <c r="E29" s="125">
        <v>12000</v>
      </c>
      <c r="F29" s="51">
        <f t="shared" si="2"/>
        <v>144000</v>
      </c>
      <c r="G29" s="57">
        <f t="shared" si="3"/>
        <v>5.8489570307980188</v>
      </c>
      <c r="H29" s="39"/>
    </row>
    <row r="30" spans="4:9" ht="42.75" customHeight="1" x14ac:dyDescent="0.25">
      <c r="D30" s="56" t="s">
        <v>47</v>
      </c>
      <c r="E30" s="125">
        <v>1200</v>
      </c>
      <c r="F30" s="51">
        <f t="shared" si="2"/>
        <v>14400</v>
      </c>
      <c r="G30" s="57">
        <f t="shared" si="3"/>
        <v>0.58489570307980188</v>
      </c>
      <c r="H30" s="40"/>
    </row>
    <row r="31" spans="4:9" ht="74.25" customHeight="1" x14ac:dyDescent="0.25">
      <c r="D31" s="58" t="s">
        <v>107</v>
      </c>
      <c r="E31" s="125">
        <v>8250</v>
      </c>
      <c r="F31" s="51">
        <f t="shared" si="2"/>
        <v>99000</v>
      </c>
      <c r="G31" s="57">
        <f t="shared" si="3"/>
        <v>4.0211579586736379</v>
      </c>
    </row>
    <row r="32" spans="4:9" ht="42.75" customHeight="1" x14ac:dyDescent="0.25">
      <c r="D32" s="56" t="s">
        <v>51</v>
      </c>
      <c r="E32" s="125">
        <v>2920</v>
      </c>
      <c r="F32" s="51">
        <f t="shared" si="2"/>
        <v>35040</v>
      </c>
      <c r="G32" s="57">
        <f t="shared" si="3"/>
        <v>1.4232462108275179</v>
      </c>
    </row>
    <row r="33" spans="4:9" ht="34.5" customHeight="1" x14ac:dyDescent="0.25">
      <c r="D33" s="63" t="s">
        <v>80</v>
      </c>
      <c r="E33" s="125">
        <v>1420</v>
      </c>
      <c r="F33" s="51">
        <f t="shared" ref="F33:F35" si="4">E33*12</f>
        <v>17040</v>
      </c>
      <c r="G33" s="57">
        <f t="shared" si="3"/>
        <v>0.69212658197776555</v>
      </c>
    </row>
    <row r="34" spans="4:9" ht="53.25" customHeight="1" x14ac:dyDescent="0.25">
      <c r="D34" s="56" t="s">
        <v>105</v>
      </c>
      <c r="E34" s="125">
        <v>820</v>
      </c>
      <c r="F34" s="51">
        <f t="shared" si="4"/>
        <v>9840</v>
      </c>
      <c r="G34" s="57">
        <f t="shared" si="3"/>
        <v>0.39967873043786462</v>
      </c>
    </row>
    <row r="35" spans="4:9" ht="64.5" customHeight="1" x14ac:dyDescent="0.25">
      <c r="D35" s="56" t="s">
        <v>104</v>
      </c>
      <c r="E35" s="125">
        <f>2080+2100</f>
        <v>4180</v>
      </c>
      <c r="F35" s="51">
        <f t="shared" si="4"/>
        <v>50160</v>
      </c>
      <c r="G35" s="57">
        <f t="shared" si="3"/>
        <v>2.0373866990613099</v>
      </c>
    </row>
    <row r="36" spans="4:9" ht="41.25" customHeight="1" x14ac:dyDescent="0.25">
      <c r="D36" s="56" t="s">
        <v>102</v>
      </c>
      <c r="E36" s="125">
        <v>1500</v>
      </c>
      <c r="F36" s="51">
        <f>E36*12</f>
        <v>18000</v>
      </c>
      <c r="G36" s="57">
        <f t="shared" si="3"/>
        <v>0.73111962884975235</v>
      </c>
    </row>
    <row r="37" spans="4:9" ht="45.75" customHeight="1" x14ac:dyDescent="0.25">
      <c r="D37" s="56" t="s">
        <v>103</v>
      </c>
      <c r="E37" s="125">
        <v>600</v>
      </c>
      <c r="F37" s="51">
        <f>E37*12</f>
        <v>7200</v>
      </c>
      <c r="G37" s="57">
        <f t="shared" si="3"/>
        <v>0.29244785153990094</v>
      </c>
    </row>
    <row r="38" spans="4:9" ht="27.75" customHeight="1" x14ac:dyDescent="0.25">
      <c r="D38" s="60" t="s">
        <v>43</v>
      </c>
      <c r="E38" s="61">
        <f>SUM(E23:E37)</f>
        <v>100443.5</v>
      </c>
      <c r="F38" s="61">
        <f>SUM(F23:F37)</f>
        <v>1205322</v>
      </c>
      <c r="G38" s="62">
        <f>SUM(G23:G37)</f>
        <v>48.957476293580072</v>
      </c>
    </row>
    <row r="39" spans="4:9" ht="27.75" customHeight="1" x14ac:dyDescent="0.35">
      <c r="D39" s="160" t="s">
        <v>6</v>
      </c>
      <c r="E39" s="161"/>
      <c r="F39" s="161"/>
      <c r="G39" s="161"/>
      <c r="I39" s="39"/>
    </row>
    <row r="40" spans="4:9" ht="41.25" customHeight="1" x14ac:dyDescent="0.25">
      <c r="D40" s="63" t="s">
        <v>7</v>
      </c>
      <c r="E40" s="124">
        <v>13249.53</v>
      </c>
      <c r="F40" s="51">
        <f>E40*12-0.01</f>
        <v>158994.35</v>
      </c>
      <c r="G40" s="57">
        <f t="shared" ref="G40" si="5">E40/$E$11*100</f>
        <v>6.4579943040224395</v>
      </c>
      <c r="H40" s="3"/>
    </row>
    <row r="41" spans="4:9" ht="33.75" customHeight="1" x14ac:dyDescent="0.35">
      <c r="D41" s="150" t="s">
        <v>79</v>
      </c>
      <c r="E41" s="151"/>
      <c r="F41" s="151"/>
      <c r="G41" s="152"/>
      <c r="H41" s="3"/>
    </row>
    <row r="42" spans="4:9" ht="45.75" customHeight="1" x14ac:dyDescent="0.25">
      <c r="D42" s="64" t="s">
        <v>42</v>
      </c>
      <c r="E42" s="59">
        <f>E11*1%</f>
        <v>2051.6478300000003</v>
      </c>
      <c r="F42" s="59">
        <f>E42*12</f>
        <v>24619.773960000006</v>
      </c>
      <c r="G42" s="57">
        <f t="shared" ref="G42" si="6">E42/$E$11*100</f>
        <v>1</v>
      </c>
    </row>
    <row r="43" spans="4:9" ht="27.75" customHeight="1" x14ac:dyDescent="0.35">
      <c r="D43" s="65" t="s">
        <v>43</v>
      </c>
      <c r="E43" s="66">
        <f>E21+E38+E42+E40</f>
        <v>205164.78383</v>
      </c>
      <c r="F43" s="66">
        <f>F21+F38+F42+F40</f>
        <v>2461977.3959599999</v>
      </c>
      <c r="G43" s="66">
        <f>G21+G38+G42+G40</f>
        <v>100.00000040455285</v>
      </c>
    </row>
    <row r="44" spans="4:9" ht="23.25" x14ac:dyDescent="0.35">
      <c r="D44" s="42"/>
      <c r="E44" s="46"/>
      <c r="F44" s="46"/>
      <c r="G44" s="46"/>
    </row>
    <row r="45" spans="4:9" ht="23.25" x14ac:dyDescent="0.35">
      <c r="D45" s="42"/>
      <c r="E45" s="46"/>
      <c r="F45" s="46"/>
      <c r="G45" s="46"/>
    </row>
    <row r="46" spans="4:9" ht="23.25" x14ac:dyDescent="0.35">
      <c r="D46" s="42"/>
      <c r="E46" s="67"/>
      <c r="F46" s="67"/>
      <c r="G46" s="46"/>
    </row>
    <row r="47" spans="4:9" x14ac:dyDescent="0.25">
      <c r="F47" s="4"/>
    </row>
  </sheetData>
  <mergeCells count="12">
    <mergeCell ref="D41:G41"/>
    <mergeCell ref="E2:G2"/>
    <mergeCell ref="E3:G3"/>
    <mergeCell ref="E4:G4"/>
    <mergeCell ref="E5:G5"/>
    <mergeCell ref="E6:G6"/>
    <mergeCell ref="D8:G8"/>
    <mergeCell ref="D9:G9"/>
    <mergeCell ref="D13:G13"/>
    <mergeCell ref="D14:G14"/>
    <mergeCell ref="D22:G22"/>
    <mergeCell ref="D39:G39"/>
  </mergeCells>
  <pageMargins left="0.25" right="0.25" top="0.75" bottom="0.75" header="0.3" footer="0.3"/>
  <pageSetup paperSize="9" scale="87" fitToHeight="0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I43"/>
  <sheetViews>
    <sheetView tabSelected="1" view="pageBreakPreview" zoomScaleNormal="100" zoomScaleSheetLayoutView="100" workbookViewId="0">
      <selection activeCell="D5" sqref="D5"/>
    </sheetView>
  </sheetViews>
  <sheetFormatPr defaultColWidth="11" defaultRowHeight="15.75" x14ac:dyDescent="0.25"/>
  <cols>
    <col min="3" max="3" width="11" customWidth="1"/>
    <col min="4" max="4" width="47.875" style="5" customWidth="1"/>
    <col min="5" max="5" width="17.875" customWidth="1"/>
    <col min="6" max="6" width="17.375" customWidth="1"/>
    <col min="7" max="7" width="21" customWidth="1"/>
    <col min="8" max="8" width="8.75" customWidth="1"/>
  </cols>
  <sheetData>
    <row r="1" spans="4:7" ht="27.75" customHeight="1" x14ac:dyDescent="0.35">
      <c r="D1" s="42"/>
      <c r="E1" s="43"/>
      <c r="F1" s="43"/>
      <c r="G1" s="43" t="s">
        <v>114</v>
      </c>
    </row>
    <row r="2" spans="4:7" ht="27.75" customHeight="1" x14ac:dyDescent="0.35">
      <c r="D2" s="42"/>
      <c r="E2" s="167" t="s">
        <v>115</v>
      </c>
      <c r="F2" s="153"/>
      <c r="G2" s="153"/>
    </row>
    <row r="3" spans="4:7" ht="27.75" customHeight="1" x14ac:dyDescent="0.35">
      <c r="D3" s="42"/>
      <c r="E3" s="167" t="s">
        <v>71</v>
      </c>
      <c r="F3" s="153"/>
      <c r="G3" s="153"/>
    </row>
    <row r="4" spans="4:7" ht="27.75" customHeight="1" x14ac:dyDescent="0.35">
      <c r="D4" s="42"/>
      <c r="E4" s="168"/>
      <c r="F4" s="168" t="s">
        <v>116</v>
      </c>
      <c r="G4" s="136"/>
    </row>
    <row r="5" spans="4:7" ht="27.75" customHeight="1" x14ac:dyDescent="0.35">
      <c r="D5" s="42"/>
      <c r="E5" s="153"/>
      <c r="F5" s="153"/>
      <c r="G5" s="153"/>
    </row>
    <row r="6" spans="4:7" ht="27.75" customHeight="1" x14ac:dyDescent="0.35">
      <c r="D6" s="42"/>
      <c r="E6" s="153"/>
      <c r="F6" s="153"/>
      <c r="G6" s="153"/>
    </row>
    <row r="7" spans="4:7" ht="27.75" customHeight="1" x14ac:dyDescent="0.35">
      <c r="D7" s="42"/>
      <c r="E7" s="43"/>
      <c r="F7" s="43"/>
      <c r="G7" s="45"/>
    </row>
    <row r="8" spans="4:7" ht="93.75" customHeight="1" x14ac:dyDescent="0.25">
      <c r="D8" s="154" t="s">
        <v>110</v>
      </c>
      <c r="E8" s="155"/>
      <c r="F8" s="155"/>
      <c r="G8" s="156"/>
    </row>
    <row r="9" spans="4:7" ht="27.75" customHeight="1" x14ac:dyDescent="0.35">
      <c r="D9" s="157" t="s">
        <v>45</v>
      </c>
      <c r="E9" s="157"/>
      <c r="F9" s="157"/>
      <c r="G9" s="157"/>
    </row>
    <row r="10" spans="4:7" s="4" customFormat="1" ht="27.75" customHeight="1" x14ac:dyDescent="0.25">
      <c r="D10" s="47"/>
      <c r="E10" s="48" t="s">
        <v>38</v>
      </c>
      <c r="F10" s="48" t="s">
        <v>39</v>
      </c>
      <c r="G10" s="48" t="s">
        <v>40</v>
      </c>
    </row>
    <row r="11" spans="4:7" s="4" customFormat="1" ht="42.75" customHeight="1" x14ac:dyDescent="0.25">
      <c r="D11" s="132" t="s">
        <v>112</v>
      </c>
      <c r="E11" s="51">
        <f>4649.1*55.13</f>
        <v>256304.88300000003</v>
      </c>
      <c r="F11" s="51">
        <f>E11*12</f>
        <v>3075658.5960000004</v>
      </c>
      <c r="G11" s="52"/>
    </row>
    <row r="12" spans="4:7" ht="33.75" customHeight="1" x14ac:dyDescent="0.25">
      <c r="D12" s="53" t="s">
        <v>43</v>
      </c>
      <c r="E12" s="54">
        <f>SUM(E11:E11)</f>
        <v>256304.88300000003</v>
      </c>
      <c r="F12" s="54">
        <f>SUM(F11:F11)</f>
        <v>3075658.5960000004</v>
      </c>
      <c r="G12" s="55"/>
    </row>
    <row r="13" spans="4:7" ht="39.75" customHeight="1" x14ac:dyDescent="0.35">
      <c r="D13" s="158" t="s">
        <v>82</v>
      </c>
      <c r="E13" s="158"/>
      <c r="F13" s="158"/>
      <c r="G13" s="158"/>
    </row>
    <row r="14" spans="4:7" ht="27.75" customHeight="1" x14ac:dyDescent="0.35">
      <c r="D14" s="159" t="s">
        <v>0</v>
      </c>
      <c r="E14" s="159"/>
      <c r="F14" s="159"/>
      <c r="G14" s="159"/>
    </row>
    <row r="15" spans="4:7" ht="41.25" customHeight="1" x14ac:dyDescent="0.25">
      <c r="D15" s="56" t="s">
        <v>60</v>
      </c>
      <c r="E15" s="135">
        <v>60920</v>
      </c>
      <c r="F15" s="124">
        <f t="shared" ref="F15:F19" si="0">E15*12</f>
        <v>731040</v>
      </c>
      <c r="G15" s="57">
        <f>E15/$E$11*100</f>
        <v>23.768567842696932</v>
      </c>
    </row>
    <row r="16" spans="4:7" ht="27.75" customHeight="1" x14ac:dyDescent="0.25">
      <c r="D16" s="58" t="s">
        <v>41</v>
      </c>
      <c r="E16" s="135">
        <f>E15*30.2%</f>
        <v>18397.84</v>
      </c>
      <c r="F16" s="124">
        <f t="shared" si="0"/>
        <v>220774.08000000002</v>
      </c>
      <c r="G16" s="57">
        <f t="shared" ref="G16:G19" si="1">E16/$E$11*100</f>
        <v>7.1781074884944731</v>
      </c>
    </row>
    <row r="17" spans="4:9" ht="25.5" customHeight="1" x14ac:dyDescent="0.25">
      <c r="D17" s="56" t="s">
        <v>1</v>
      </c>
      <c r="E17" s="135">
        <v>1700</v>
      </c>
      <c r="F17" s="124">
        <f t="shared" si="0"/>
        <v>20400</v>
      </c>
      <c r="G17" s="57">
        <f t="shared" si="1"/>
        <v>0.66327257604374235</v>
      </c>
    </row>
    <row r="18" spans="4:9" ht="141" customHeight="1" x14ac:dyDescent="0.25">
      <c r="D18" s="56" t="s">
        <v>46</v>
      </c>
      <c r="E18" s="135">
        <v>6500</v>
      </c>
      <c r="F18" s="124">
        <f t="shared" si="0"/>
        <v>78000</v>
      </c>
      <c r="G18" s="57">
        <f t="shared" si="1"/>
        <v>2.5360422025201914</v>
      </c>
      <c r="I18" s="6"/>
    </row>
    <row r="19" spans="4:9" ht="27.75" customHeight="1" x14ac:dyDescent="0.25">
      <c r="D19" s="58" t="s">
        <v>52</v>
      </c>
      <c r="E19" s="133">
        <v>22450</v>
      </c>
      <c r="F19" s="124">
        <f t="shared" si="0"/>
        <v>269400</v>
      </c>
      <c r="G19" s="57">
        <f t="shared" si="1"/>
        <v>8.7590996071658918</v>
      </c>
    </row>
    <row r="20" spans="4:9" ht="27.75" customHeight="1" x14ac:dyDescent="0.25">
      <c r="D20" s="60" t="s">
        <v>43</v>
      </c>
      <c r="E20" s="61">
        <f>SUM(E15:E19)</f>
        <v>109967.84</v>
      </c>
      <c r="F20" s="61">
        <f>SUM(F15:F19)</f>
        <v>1319614.08</v>
      </c>
      <c r="G20" s="62">
        <f>SUM(G15:G19)</f>
        <v>42.905089716921232</v>
      </c>
    </row>
    <row r="21" spans="4:9" s="2" customFormat="1" ht="27.75" customHeight="1" x14ac:dyDescent="0.35">
      <c r="D21" s="160" t="s">
        <v>3</v>
      </c>
      <c r="E21" s="161"/>
      <c r="F21" s="161"/>
      <c r="G21" s="161"/>
    </row>
    <row r="22" spans="4:9" ht="32.25" customHeight="1" x14ac:dyDescent="0.25">
      <c r="D22" s="58" t="s">
        <v>75</v>
      </c>
      <c r="E22" s="133">
        <v>11800</v>
      </c>
      <c r="F22" s="51">
        <f>E22*12</f>
        <v>141600</v>
      </c>
      <c r="G22" s="57">
        <f>E22/$E$11*100</f>
        <v>4.6038919984212701</v>
      </c>
    </row>
    <row r="23" spans="4:9" ht="48" customHeight="1" x14ac:dyDescent="0.25">
      <c r="D23" s="58" t="s">
        <v>76</v>
      </c>
      <c r="E23" s="133">
        <v>27400</v>
      </c>
      <c r="F23" s="51">
        <f t="shared" ref="F23:F32" si="2">E23*12</f>
        <v>328800</v>
      </c>
      <c r="G23" s="57">
        <f t="shared" ref="G23:G33" si="3">E23/$E$11*100</f>
        <v>10.69039328446973</v>
      </c>
    </row>
    <row r="24" spans="4:9" ht="66" customHeight="1" x14ac:dyDescent="0.25">
      <c r="D24" s="50" t="s">
        <v>67</v>
      </c>
      <c r="E24" s="133">
        <v>33000</v>
      </c>
      <c r="F24" s="51">
        <f>E24*12</f>
        <v>396000</v>
      </c>
      <c r="G24" s="57">
        <f t="shared" si="3"/>
        <v>12.875291182025586</v>
      </c>
    </row>
    <row r="25" spans="4:9" ht="46.5" customHeight="1" x14ac:dyDescent="0.25">
      <c r="D25" s="58" t="s">
        <v>101</v>
      </c>
      <c r="E25" s="133">
        <v>1503.5</v>
      </c>
      <c r="F25" s="51">
        <f>E25*12</f>
        <v>18042</v>
      </c>
      <c r="G25" s="57">
        <f t="shared" si="3"/>
        <v>0.58660606945986271</v>
      </c>
    </row>
    <row r="26" spans="4:9" ht="137.25" customHeight="1" x14ac:dyDescent="0.25">
      <c r="D26" s="56" t="s">
        <v>106</v>
      </c>
      <c r="E26" s="133">
        <v>11955.97</v>
      </c>
      <c r="F26" s="51">
        <f t="shared" si="2"/>
        <v>143471.63999999998</v>
      </c>
      <c r="G26" s="57">
        <f t="shared" si="3"/>
        <v>4.6647453064715894</v>
      </c>
      <c r="H26" s="39"/>
    </row>
    <row r="27" spans="4:9" ht="21.75" customHeight="1" x14ac:dyDescent="0.25">
      <c r="D27" s="56" t="s">
        <v>4</v>
      </c>
      <c r="E27" s="133">
        <v>13500</v>
      </c>
      <c r="F27" s="51">
        <f t="shared" si="2"/>
        <v>162000</v>
      </c>
      <c r="G27" s="57">
        <f t="shared" si="3"/>
        <v>5.2671645744650126</v>
      </c>
      <c r="H27" s="39"/>
    </row>
    <row r="28" spans="4:9" ht="54.75" customHeight="1" x14ac:dyDescent="0.25">
      <c r="D28" s="131" t="s">
        <v>47</v>
      </c>
      <c r="E28" s="133">
        <v>1200</v>
      </c>
      <c r="F28" s="51">
        <f t="shared" si="2"/>
        <v>14400</v>
      </c>
      <c r="G28" s="57">
        <f t="shared" si="3"/>
        <v>0.46819240661911227</v>
      </c>
      <c r="H28" s="40"/>
    </row>
    <row r="29" spans="4:9" ht="74.25" customHeight="1" x14ac:dyDescent="0.25">
      <c r="D29" s="58" t="s">
        <v>107</v>
      </c>
      <c r="E29" s="133">
        <v>7500</v>
      </c>
      <c r="F29" s="51">
        <f t="shared" si="2"/>
        <v>90000</v>
      </c>
      <c r="G29" s="57">
        <f t="shared" si="3"/>
        <v>2.9262025413694515</v>
      </c>
    </row>
    <row r="30" spans="4:9" ht="83.25" customHeight="1" x14ac:dyDescent="0.25">
      <c r="D30" s="134" t="s">
        <v>113</v>
      </c>
      <c r="E30" s="133">
        <f>7920+9500</f>
        <v>17420</v>
      </c>
      <c r="F30" s="51">
        <f t="shared" si="2"/>
        <v>209040</v>
      </c>
      <c r="G30" s="57">
        <f t="shared" si="3"/>
        <v>6.7965931027541133</v>
      </c>
    </row>
    <row r="31" spans="4:9" ht="53.25" customHeight="1" x14ac:dyDescent="0.25">
      <c r="D31" s="56" t="s">
        <v>105</v>
      </c>
      <c r="E31" s="133">
        <v>873</v>
      </c>
      <c r="F31" s="51">
        <f t="shared" si="2"/>
        <v>10476</v>
      </c>
      <c r="G31" s="57">
        <f t="shared" si="3"/>
        <v>0.34060997581540414</v>
      </c>
    </row>
    <row r="32" spans="4:9" ht="64.5" customHeight="1" x14ac:dyDescent="0.25">
      <c r="D32" s="56" t="s">
        <v>104</v>
      </c>
      <c r="E32" s="133">
        <v>1250</v>
      </c>
      <c r="F32" s="51">
        <f t="shared" si="2"/>
        <v>15000</v>
      </c>
      <c r="G32" s="57">
        <f t="shared" si="3"/>
        <v>0.48770042356157522</v>
      </c>
    </row>
    <row r="33" spans="4:9" ht="45.75" customHeight="1" x14ac:dyDescent="0.25">
      <c r="D33" s="56" t="s">
        <v>103</v>
      </c>
      <c r="E33" s="133">
        <v>600</v>
      </c>
      <c r="F33" s="51">
        <f>E33*12</f>
        <v>7200</v>
      </c>
      <c r="G33" s="57">
        <f t="shared" si="3"/>
        <v>0.23409620330955613</v>
      </c>
    </row>
    <row r="34" spans="4:9" ht="27.75" customHeight="1" x14ac:dyDescent="0.25">
      <c r="D34" s="60" t="s">
        <v>43</v>
      </c>
      <c r="E34" s="61">
        <f>SUM(E22:E33)</f>
        <v>128002.47</v>
      </c>
      <c r="F34" s="61">
        <f>SUM(F22:F33)</f>
        <v>1536029.6400000001</v>
      </c>
      <c r="G34" s="62">
        <f>SUM(G22:G33)</f>
        <v>49.941487068742262</v>
      </c>
    </row>
    <row r="35" spans="4:9" ht="27.75" customHeight="1" x14ac:dyDescent="0.35">
      <c r="D35" s="160" t="s">
        <v>6</v>
      </c>
      <c r="E35" s="161"/>
      <c r="F35" s="161"/>
      <c r="G35" s="161"/>
      <c r="I35" s="39"/>
    </row>
    <row r="36" spans="4:9" ht="41.25" customHeight="1" x14ac:dyDescent="0.25">
      <c r="D36" s="63" t="s">
        <v>7</v>
      </c>
      <c r="E36" s="124">
        <v>14490</v>
      </c>
      <c r="F36" s="51">
        <f>E36*12-0.01</f>
        <v>173879.99</v>
      </c>
      <c r="G36" s="57">
        <f t="shared" ref="G36" si="4">E36/$E$11*100</f>
        <v>5.6534233099257802</v>
      </c>
      <c r="H36" s="3"/>
    </row>
    <row r="37" spans="4:9" ht="33.75" customHeight="1" x14ac:dyDescent="0.35">
      <c r="D37" s="150" t="s">
        <v>79</v>
      </c>
      <c r="E37" s="151"/>
      <c r="F37" s="151"/>
      <c r="G37" s="152"/>
      <c r="H37" s="3"/>
    </row>
    <row r="38" spans="4:9" ht="45.75" customHeight="1" x14ac:dyDescent="0.25">
      <c r="D38" s="64" t="s">
        <v>111</v>
      </c>
      <c r="E38" s="59">
        <f>E11*1.5%</f>
        <v>3844.5732450000005</v>
      </c>
      <c r="F38" s="59">
        <f>E38*12</f>
        <v>46134.87894000001</v>
      </c>
      <c r="G38" s="57">
        <f t="shared" ref="G38" si="5">E38/$E$11*100</f>
        <v>1.5</v>
      </c>
    </row>
    <row r="39" spans="4:9" ht="27.75" customHeight="1" x14ac:dyDescent="0.35">
      <c r="D39" s="65" t="s">
        <v>43</v>
      </c>
      <c r="E39" s="66">
        <f>E20+E34+E38+E36</f>
        <v>256304.883245</v>
      </c>
      <c r="F39" s="66">
        <f>F20+F34+F38+F36</f>
        <v>3075658.5889400002</v>
      </c>
      <c r="G39" s="66">
        <f>G20+G34+G38+G36</f>
        <v>100.00000009558929</v>
      </c>
    </row>
    <row r="40" spans="4:9" ht="23.25" x14ac:dyDescent="0.35">
      <c r="D40" s="42"/>
      <c r="E40" s="67"/>
      <c r="F40" s="46"/>
      <c r="G40" s="46"/>
    </row>
    <row r="41" spans="4:9" ht="23.25" x14ac:dyDescent="0.35">
      <c r="D41" s="42"/>
      <c r="E41" s="46"/>
      <c r="F41" s="46"/>
      <c r="G41" s="46"/>
    </row>
    <row r="42" spans="4:9" ht="23.25" x14ac:dyDescent="0.35">
      <c r="D42" s="42"/>
      <c r="E42" s="67"/>
      <c r="F42" s="67"/>
      <c r="G42" s="46"/>
    </row>
    <row r="43" spans="4:9" x14ac:dyDescent="0.25">
      <c r="F43" s="4"/>
    </row>
  </sheetData>
  <mergeCells count="11">
    <mergeCell ref="D37:G37"/>
    <mergeCell ref="E2:G2"/>
    <mergeCell ref="E3:G3"/>
    <mergeCell ref="E5:G5"/>
    <mergeCell ref="E6:G6"/>
    <mergeCell ref="D8:G8"/>
    <mergeCell ref="D9:G9"/>
    <mergeCell ref="D13:G13"/>
    <mergeCell ref="D14:G14"/>
    <mergeCell ref="D21:G21"/>
    <mergeCell ref="D35:G35"/>
  </mergeCells>
  <pageMargins left="0.25" right="0.25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5</vt:i4>
      </vt:variant>
    </vt:vector>
  </HeadingPairs>
  <TitlesOfParts>
    <vt:vector size="13" baseType="lpstr">
      <vt:lpstr>2022</vt:lpstr>
      <vt:lpstr>Лист2</vt:lpstr>
      <vt:lpstr>2023</vt:lpstr>
      <vt:lpstr>2023 использование</vt:lpstr>
      <vt:lpstr>2024</vt:lpstr>
      <vt:lpstr>2024 использование</vt:lpstr>
      <vt:lpstr>2025</vt:lpstr>
      <vt:lpstr>2026</vt:lpstr>
      <vt:lpstr>'2023'!Область_печати</vt:lpstr>
      <vt:lpstr>'2024'!Область_печати</vt:lpstr>
      <vt:lpstr>'2024 использование'!Область_печати</vt:lpstr>
      <vt:lpstr>'2025'!Область_печати</vt:lpstr>
      <vt:lpstr>'2026'!Область_печати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RePack by Diakov</cp:lastModifiedBy>
  <cp:lastPrinted>2025-10-22T08:53:25Z</cp:lastPrinted>
  <dcterms:created xsi:type="dcterms:W3CDTF">2021-08-09T08:08:13Z</dcterms:created>
  <dcterms:modified xsi:type="dcterms:W3CDTF">2025-10-22T09:48:34Z</dcterms:modified>
</cp:coreProperties>
</file>